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dlatam.sharepoint.com/sites/LohmanndoBrasil/Documentos Compartilhados/Para Clientes/Planilhas/Gestão do Lote/Padrão 2022/Max e Min 2022/"/>
    </mc:Choice>
  </mc:AlternateContent>
  <xr:revisionPtr revIDLastSave="40" documentId="8_{5C01B053-6AC2-4E23-9FC9-14D1968D36AC}" xr6:coauthVersionLast="47" xr6:coauthVersionMax="47" xr10:uidLastSave="{B1B35D05-7AD4-4868-9443-196A3C6BBD88}"/>
  <bookViews>
    <workbookView xWindow="-120" yWindow="-120" windowWidth="20730" windowHeight="11760" tabRatio="847" activeTab="3" xr2:uid="{00000000-000D-0000-FFFF-FFFF00000000}"/>
  </bookViews>
  <sheets>
    <sheet name="Cria e Recria" sheetId="1" r:id="rId1"/>
    <sheet name="Uniformidade e Peso Corporal" sheetId="14" r:id="rId2"/>
    <sheet name="Consumo de ração e Mortalidade" sheetId="11" r:id="rId3"/>
    <sheet name="Produção" sheetId="2" r:id="rId4"/>
    <sheet name="Gráfico de Produção e OAA " sheetId="15" r:id="rId5"/>
    <sheet name="Peso Corporal e Peso de Ovo" sheetId="17" r:id="rId6"/>
    <sheet name="Gráfico % Mort. e Viabilidade" sheetId="1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0" i="2" l="1"/>
  <c r="N96" i="2"/>
  <c r="N92" i="2"/>
  <c r="N93" i="2"/>
  <c r="N94" i="2"/>
  <c r="N95" i="2"/>
  <c r="D15" i="2" l="1"/>
  <c r="D14" i="2"/>
  <c r="A97" i="2"/>
  <c r="A93" i="2"/>
  <c r="A94" i="2" s="1"/>
  <c r="A95" i="2" s="1"/>
  <c r="A96" i="2" s="1"/>
  <c r="U16" i="1"/>
  <c r="V16" i="1"/>
  <c r="U17" i="1"/>
  <c r="V17" i="1"/>
  <c r="U18" i="1"/>
  <c r="V18" i="1"/>
  <c r="U19" i="1"/>
  <c r="V19" i="1"/>
  <c r="U20" i="1"/>
  <c r="V20" i="1"/>
  <c r="U21" i="1"/>
  <c r="V21" i="1"/>
  <c r="U22" i="1"/>
  <c r="V22" i="1"/>
  <c r="U23" i="1"/>
  <c r="V23" i="1"/>
  <c r="U24" i="1"/>
  <c r="V24" i="1"/>
  <c r="U25" i="1"/>
  <c r="V25" i="1"/>
  <c r="U26" i="1"/>
  <c r="V26" i="1"/>
  <c r="U27" i="1"/>
  <c r="V27" i="1"/>
  <c r="U28" i="1"/>
  <c r="V28" i="1"/>
  <c r="U29" i="1"/>
  <c r="V29" i="1"/>
  <c r="U30" i="1"/>
  <c r="V30" i="1"/>
  <c r="U31" i="1"/>
  <c r="V31" i="1"/>
  <c r="U32" i="1"/>
  <c r="V32" i="1"/>
  <c r="V15" i="1"/>
  <c r="U15" i="1"/>
  <c r="G98" i="2"/>
  <c r="E98" i="2"/>
  <c r="D98" i="2"/>
  <c r="N97" i="2"/>
  <c r="V20" i="2" l="1"/>
  <c r="N86" i="2"/>
  <c r="N87" i="2"/>
  <c r="N88" i="2"/>
  <c r="N89" i="2"/>
  <c r="N91" i="2"/>
  <c r="T87" i="2"/>
  <c r="T88" i="2"/>
  <c r="T89" i="2"/>
  <c r="T90" i="2"/>
  <c r="T91" i="2"/>
  <c r="J87" i="2"/>
  <c r="K87" i="2"/>
  <c r="J88" i="2"/>
  <c r="K88" i="2"/>
  <c r="J89" i="2"/>
  <c r="K89" i="2"/>
  <c r="J90" i="2"/>
  <c r="K90" i="2"/>
  <c r="J91" i="2"/>
  <c r="K91" i="2"/>
  <c r="J92" i="2"/>
  <c r="K92" i="2"/>
  <c r="T92" i="2"/>
  <c r="V92" i="2"/>
  <c r="V88" i="2"/>
  <c r="V89" i="2"/>
  <c r="V90" i="2"/>
  <c r="V91" i="2"/>
  <c r="A15" i="1"/>
  <c r="J15" i="1"/>
  <c r="K15" i="1" s="1"/>
  <c r="M15" i="1" s="1"/>
  <c r="C107" i="11" s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S15" i="2"/>
  <c r="V15" i="2" s="1"/>
  <c r="S14" i="2"/>
  <c r="W15" i="2"/>
  <c r="W14" i="2"/>
  <c r="P25" i="1"/>
  <c r="P26" i="1"/>
  <c r="P27" i="1"/>
  <c r="P28" i="1"/>
  <c r="P29" i="1"/>
  <c r="P30" i="1"/>
  <c r="P31" i="1"/>
  <c r="T14" i="2" s="1"/>
  <c r="P32" i="1"/>
  <c r="T15" i="2" s="1"/>
  <c r="V18" i="2"/>
  <c r="V19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16" i="2"/>
  <c r="V17" i="2"/>
  <c r="V14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17" i="2"/>
  <c r="T16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J16" i="2"/>
  <c r="N16" i="2" s="1"/>
  <c r="J17" i="2"/>
  <c r="N17" i="2" s="1"/>
  <c r="J18" i="2"/>
  <c r="N18" i="2" s="1"/>
  <c r="J19" i="2"/>
  <c r="N19" i="2" s="1"/>
  <c r="J20" i="2"/>
  <c r="N20" i="2" s="1"/>
  <c r="J21" i="2"/>
  <c r="N21" i="2" s="1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15" i="2"/>
  <c r="N15" i="2" s="1"/>
  <c r="K15" i="2"/>
  <c r="J14" i="2"/>
  <c r="N14" i="2" s="1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14" i="2"/>
  <c r="A16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07" i="11"/>
  <c r="B15" i="2"/>
  <c r="B16" i="2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A108" i="1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B16" i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P17" i="1"/>
  <c r="P18" i="1"/>
  <c r="P19" i="1"/>
  <c r="P20" i="1"/>
  <c r="P21" i="1"/>
  <c r="P22" i="1"/>
  <c r="P23" i="1"/>
  <c r="P24" i="1"/>
  <c r="P15" i="1"/>
  <c r="P16" i="1"/>
  <c r="A14" i="2" l="1"/>
  <c r="A32" i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L15" i="1"/>
  <c r="L16" i="1"/>
  <c r="K16" i="1"/>
  <c r="K17" i="1" l="1"/>
  <c r="L17" i="1"/>
  <c r="M16" i="1"/>
  <c r="C108" i="11" s="1"/>
  <c r="M17" i="1" l="1"/>
  <c r="C109" i="11" s="1"/>
  <c r="K18" i="1"/>
  <c r="L18" i="1"/>
  <c r="L19" i="1" l="1"/>
  <c r="K19" i="1"/>
  <c r="M18" i="1"/>
  <c r="C110" i="11" s="1"/>
  <c r="M19" i="1" l="1"/>
  <c r="C111" i="11" s="1"/>
  <c r="L20" i="1"/>
  <c r="K20" i="1"/>
  <c r="M20" i="1" l="1"/>
  <c r="C112" i="11" s="1"/>
  <c r="K21" i="1"/>
  <c r="L21" i="1"/>
  <c r="M21" i="1" l="1"/>
  <c r="C113" i="11" s="1"/>
  <c r="L22" i="1"/>
  <c r="K22" i="1"/>
  <c r="M22" i="1" l="1"/>
  <c r="C114" i="11" s="1"/>
  <c r="K23" i="1"/>
  <c r="L23" i="1"/>
  <c r="M23" i="1" l="1"/>
  <c r="C115" i="11" s="1"/>
  <c r="K24" i="1"/>
  <c r="L24" i="1"/>
  <c r="K25" i="1" l="1"/>
  <c r="M24" i="1"/>
  <c r="C116" i="11" s="1"/>
  <c r="L25" i="1"/>
  <c r="K26" i="1" l="1"/>
  <c r="L26" i="1"/>
  <c r="M25" i="1"/>
  <c r="C117" i="11" s="1"/>
  <c r="L27" i="1" l="1"/>
  <c r="K27" i="1"/>
  <c r="M26" i="1"/>
  <c r="C118" i="11" s="1"/>
  <c r="M27" i="1" l="1"/>
  <c r="C119" i="11" s="1"/>
  <c r="L28" i="1"/>
  <c r="K28" i="1"/>
  <c r="M28" i="1" l="1"/>
  <c r="C120" i="11" s="1"/>
  <c r="K29" i="1"/>
  <c r="L29" i="1"/>
  <c r="M29" i="1" l="1"/>
  <c r="C121" i="11" s="1"/>
  <c r="L30" i="1"/>
  <c r="K30" i="1"/>
  <c r="K31" i="1" l="1"/>
  <c r="L31" i="1"/>
  <c r="E14" i="2" s="1"/>
  <c r="M30" i="1"/>
  <c r="C122" i="11" s="1"/>
  <c r="K32" i="1" l="1"/>
  <c r="L32" i="1"/>
  <c r="E15" i="2" s="1"/>
  <c r="M31" i="1"/>
  <c r="G14" i="2" l="1"/>
  <c r="C123" i="11"/>
  <c r="E16" i="2"/>
  <c r="M32" i="1"/>
  <c r="E36" i="1" l="1"/>
  <c r="C124" i="11"/>
  <c r="G15" i="2"/>
  <c r="D16" i="2"/>
  <c r="K16" i="2" s="1"/>
  <c r="G16" i="2" l="1"/>
  <c r="D17" i="2"/>
  <c r="K17" i="2" s="1"/>
  <c r="E17" i="2"/>
  <c r="G17" i="2" l="1"/>
  <c r="D18" i="2"/>
  <c r="K18" i="2" s="1"/>
  <c r="E18" i="2"/>
  <c r="D19" i="2" l="1"/>
  <c r="K19" i="2" s="1"/>
  <c r="E19" i="2"/>
  <c r="G18" i="2"/>
  <c r="D20" i="2" l="1"/>
  <c r="K20" i="2" s="1"/>
  <c r="E20" i="2"/>
  <c r="G19" i="2"/>
  <c r="E21" i="2" l="1"/>
  <c r="G20" i="2"/>
  <c r="D21" i="2"/>
  <c r="K21" i="2" s="1"/>
  <c r="D100" i="2" s="1"/>
  <c r="D22" i="2" l="1"/>
  <c r="G21" i="2"/>
  <c r="E22" i="2"/>
  <c r="G22" i="2" l="1"/>
  <c r="E23" i="2"/>
  <c r="D23" i="2"/>
  <c r="E24" i="2" l="1"/>
  <c r="G23" i="2"/>
  <c r="D24" i="2"/>
  <c r="D25" i="2" l="1"/>
  <c r="E25" i="2"/>
  <c r="G24" i="2"/>
  <c r="E26" i="2" l="1"/>
  <c r="G25" i="2"/>
  <c r="D26" i="2"/>
  <c r="G26" i="2" l="1"/>
  <c r="D27" i="2"/>
  <c r="E27" i="2"/>
  <c r="E28" i="2" l="1"/>
  <c r="D28" i="2"/>
  <c r="G27" i="2"/>
  <c r="E29" i="2" l="1"/>
  <c r="D29" i="2"/>
  <c r="G28" i="2"/>
  <c r="G29" i="2" l="1"/>
  <c r="E30" i="2"/>
  <c r="D30" i="2"/>
  <c r="G30" i="2" l="1"/>
  <c r="D31" i="2"/>
  <c r="E31" i="2"/>
  <c r="E32" i="2" l="1"/>
  <c r="G31" i="2"/>
  <c r="D32" i="2"/>
  <c r="D33" i="2" l="1"/>
  <c r="G32" i="2"/>
  <c r="E33" i="2"/>
  <c r="G33" i="2" l="1"/>
  <c r="E34" i="2"/>
  <c r="D34" i="2"/>
  <c r="G34" i="2" l="1"/>
  <c r="E35" i="2"/>
  <c r="D35" i="2"/>
  <c r="D36" i="2" l="1"/>
  <c r="E36" i="2"/>
  <c r="G35" i="2"/>
  <c r="D37" i="2" l="1"/>
  <c r="G36" i="2"/>
  <c r="E37" i="2"/>
  <c r="E38" i="2" l="1"/>
  <c r="D38" i="2"/>
  <c r="G37" i="2"/>
  <c r="G38" i="2" l="1"/>
  <c r="E39" i="2"/>
  <c r="D39" i="2"/>
  <c r="E40" i="2" l="1"/>
  <c r="G39" i="2"/>
  <c r="D40" i="2"/>
  <c r="D41" i="2" l="1"/>
  <c r="G40" i="2"/>
  <c r="E41" i="2"/>
  <c r="E42" i="2" l="1"/>
  <c r="D42" i="2"/>
  <c r="G41" i="2"/>
  <c r="E43" i="2" l="1"/>
  <c r="D43" i="2"/>
  <c r="G42" i="2"/>
  <c r="G43" i="2" l="1"/>
  <c r="E44" i="2"/>
  <c r="D44" i="2"/>
  <c r="D45" i="2" l="1"/>
  <c r="G44" i="2"/>
  <c r="E45" i="2"/>
  <c r="E46" i="2" l="1"/>
  <c r="D46" i="2"/>
  <c r="G45" i="2"/>
  <c r="D47" i="2" l="1"/>
  <c r="E47" i="2"/>
  <c r="G46" i="2"/>
  <c r="E48" i="2" l="1"/>
  <c r="G47" i="2"/>
  <c r="D48" i="2"/>
  <c r="D49" i="2" l="1"/>
  <c r="G48" i="2"/>
  <c r="E49" i="2"/>
  <c r="E50" i="2" l="1"/>
  <c r="D50" i="2"/>
  <c r="G49" i="2"/>
  <c r="E51" i="2" l="1"/>
  <c r="D51" i="2"/>
  <c r="G50" i="2"/>
  <c r="E52" i="2" l="1"/>
  <c r="G51" i="2"/>
  <c r="D52" i="2"/>
  <c r="D53" i="2" l="1"/>
  <c r="G52" i="2"/>
  <c r="E53" i="2"/>
  <c r="E54" i="2" l="1"/>
  <c r="D54" i="2"/>
  <c r="G53" i="2"/>
  <c r="G54" i="2" l="1"/>
  <c r="E55" i="2"/>
  <c r="D55" i="2"/>
  <c r="G55" i="2" l="1"/>
  <c r="E56" i="2"/>
  <c r="D56" i="2"/>
  <c r="G56" i="2" l="1"/>
  <c r="D57" i="2"/>
  <c r="E57" i="2"/>
  <c r="E58" i="2" l="1"/>
  <c r="G57" i="2"/>
  <c r="D58" i="2"/>
  <c r="D59" i="2" l="1"/>
  <c r="E59" i="2"/>
  <c r="G58" i="2"/>
  <c r="E60" i="2" l="1"/>
  <c r="G59" i="2"/>
  <c r="D60" i="2"/>
  <c r="D61" i="2" l="1"/>
  <c r="G60" i="2"/>
  <c r="E61" i="2"/>
  <c r="E62" i="2" l="1"/>
  <c r="G61" i="2"/>
  <c r="D62" i="2"/>
  <c r="E63" i="2" l="1"/>
  <c r="D63" i="2"/>
  <c r="G62" i="2"/>
  <c r="E64" i="2" l="1"/>
  <c r="G63" i="2"/>
  <c r="D64" i="2"/>
  <c r="E65" i="2" l="1"/>
  <c r="D65" i="2"/>
  <c r="G64" i="2"/>
  <c r="E66" i="2" l="1"/>
  <c r="G65" i="2"/>
  <c r="D66" i="2"/>
  <c r="G66" i="2" l="1"/>
  <c r="E67" i="2"/>
  <c r="D67" i="2"/>
  <c r="G67" i="2" l="1"/>
  <c r="E68" i="2"/>
  <c r="D68" i="2"/>
  <c r="D69" i="2" l="1"/>
  <c r="G68" i="2"/>
  <c r="E69" i="2"/>
  <c r="E70" i="2" l="1"/>
  <c r="D70" i="2"/>
  <c r="G69" i="2"/>
  <c r="D71" i="2" l="1"/>
  <c r="G70" i="2"/>
  <c r="E71" i="2"/>
  <c r="E72" i="2" l="1"/>
  <c r="G71" i="2"/>
  <c r="D72" i="2"/>
  <c r="D73" i="2" l="1"/>
  <c r="G72" i="2"/>
  <c r="E73" i="2"/>
  <c r="E74" i="2" l="1"/>
  <c r="D74" i="2"/>
  <c r="G73" i="2"/>
  <c r="E75" i="2" l="1"/>
  <c r="D75" i="2"/>
  <c r="G74" i="2"/>
  <c r="E76" i="2" l="1"/>
  <c r="G75" i="2"/>
  <c r="D76" i="2"/>
  <c r="D77" i="2" l="1"/>
  <c r="G76" i="2"/>
  <c r="E77" i="2"/>
  <c r="E78" i="2" l="1"/>
  <c r="D78" i="2"/>
  <c r="G77" i="2"/>
  <c r="D79" i="2" l="1"/>
  <c r="E79" i="2"/>
  <c r="G78" i="2"/>
  <c r="E80" i="2" l="1"/>
  <c r="G79" i="2"/>
  <c r="D80" i="2"/>
  <c r="G80" i="2" l="1"/>
  <c r="D81" i="2"/>
  <c r="E81" i="2"/>
  <c r="E82" i="2" l="1"/>
  <c r="D82" i="2"/>
  <c r="G81" i="2"/>
  <c r="G82" i="2" l="1"/>
  <c r="E83" i="2"/>
  <c r="D83" i="2"/>
  <c r="G83" i="2" l="1"/>
  <c r="E84" i="2"/>
  <c r="D84" i="2"/>
  <c r="G84" i="2" l="1"/>
  <c r="E85" i="2"/>
  <c r="D85" i="2"/>
  <c r="D86" i="2" l="1"/>
  <c r="G85" i="2"/>
  <c r="E86" i="2"/>
  <c r="E87" i="2" l="1"/>
  <c r="G86" i="2"/>
  <c r="D87" i="2"/>
  <c r="E88" i="2" l="1"/>
  <c r="D88" i="2"/>
  <c r="G87" i="2"/>
  <c r="D89" i="2" l="1"/>
  <c r="G88" i="2"/>
  <c r="E89" i="2"/>
  <c r="D90" i="2" l="1"/>
  <c r="E90" i="2"/>
  <c r="G89" i="2"/>
  <c r="G90" i="2" l="1"/>
  <c r="E91" i="2"/>
  <c r="D91" i="2"/>
  <c r="E92" i="2" l="1"/>
  <c r="G91" i="2"/>
  <c r="D92" i="2"/>
  <c r="G92" i="2" l="1"/>
  <c r="D93" i="2"/>
  <c r="E93" i="2"/>
  <c r="D94" i="2" l="1"/>
  <c r="G93" i="2"/>
  <c r="E94" i="2"/>
  <c r="D95" i="2" l="1"/>
  <c r="E95" i="2"/>
  <c r="G94" i="2"/>
  <c r="D96" i="2" l="1"/>
  <c r="E96" i="2"/>
  <c r="G95" i="2"/>
  <c r="D97" i="2" l="1"/>
  <c r="G97" i="2" s="1"/>
  <c r="E97" i="2"/>
  <c r="G96" i="2"/>
</calcChain>
</file>

<file path=xl/sharedStrings.xml><?xml version="1.0" encoding="utf-8"?>
<sst xmlns="http://schemas.openxmlformats.org/spreadsheetml/2006/main" count="117" uniqueCount="94">
  <si>
    <t>Idade</t>
  </si>
  <si>
    <t>Mortalidade</t>
  </si>
  <si>
    <t>Semanal</t>
  </si>
  <si>
    <t>Saldo de Aves</t>
  </si>
  <si>
    <t>Viabilidade Padrão (%)</t>
  </si>
  <si>
    <t>Viabilidade Real (%)</t>
  </si>
  <si>
    <t>Ração</t>
  </si>
  <si>
    <t>Consumo Semanal (kg)</t>
  </si>
  <si>
    <t>g/Ave/Dia Padrão</t>
  </si>
  <si>
    <t>Peso Corporal</t>
  </si>
  <si>
    <t>Observações</t>
  </si>
  <si>
    <t>Quantidade Ovos Produzidos</t>
  </si>
  <si>
    <t>Uniformidade (%)</t>
  </si>
  <si>
    <t>Acumulado</t>
  </si>
  <si>
    <t>Conversão Alimentar</t>
  </si>
  <si>
    <t>Consumo Água</t>
  </si>
  <si>
    <t>Diferença do padrão (%)</t>
  </si>
  <si>
    <t>Data (Semana)</t>
  </si>
  <si>
    <t>Horas de Luz</t>
  </si>
  <si>
    <t>Sistema: Gaiola / Piso</t>
  </si>
  <si>
    <t>Registro de Performance - Produção</t>
  </si>
  <si>
    <t>Registro de Performance - Cria e Recria</t>
  </si>
  <si>
    <t>Semana</t>
  </si>
  <si>
    <t>Viabilidade</t>
  </si>
  <si>
    <t>B</t>
  </si>
  <si>
    <t>C</t>
  </si>
  <si>
    <t>D</t>
  </si>
  <si>
    <t>E</t>
  </si>
  <si>
    <t>F</t>
  </si>
  <si>
    <t>G</t>
  </si>
  <si>
    <t>Saldo de Aves Total</t>
  </si>
  <si>
    <t>Mort. Sem. (%)</t>
  </si>
  <si>
    <t>C (ou A) - B</t>
  </si>
  <si>
    <t>C / A x 100</t>
  </si>
  <si>
    <t>B / C (ou A) x 100</t>
  </si>
  <si>
    <t>E + F</t>
  </si>
  <si>
    <t>Ovos Semana</t>
  </si>
  <si>
    <t>E / C / 7 x 100</t>
  </si>
  <si>
    <t>F / A</t>
  </si>
  <si>
    <t>G / C / 7 x 1000</t>
  </si>
  <si>
    <t>G / E x 12</t>
  </si>
  <si>
    <t>H</t>
  </si>
  <si>
    <t>B+C+D+E+F+G+H</t>
  </si>
  <si>
    <t>I</t>
  </si>
  <si>
    <t>J</t>
  </si>
  <si>
    <t>K</t>
  </si>
  <si>
    <t xml:space="preserve">J (ou A) - I </t>
  </si>
  <si>
    <t>I / J (ou A) x 100</t>
  </si>
  <si>
    <t>J /A x 100</t>
  </si>
  <si>
    <t>L</t>
  </si>
  <si>
    <t>K / J / 7 x 1000</t>
  </si>
  <si>
    <t>M</t>
  </si>
  <si>
    <t>(L / M x 100) - 100</t>
  </si>
  <si>
    <t>Granja:</t>
  </si>
  <si>
    <t>Galpão:</t>
  </si>
  <si>
    <t>Pinteiro:</t>
  </si>
  <si>
    <t>Lote:</t>
  </si>
  <si>
    <t>Data de Alojamento:</t>
  </si>
  <si>
    <t>Mortalidade no Transporte:</t>
  </si>
  <si>
    <t>Número de Aves Alojadas (A):</t>
  </si>
  <si>
    <t>Peso na Chegada (g):</t>
  </si>
  <si>
    <t>Uniformidade na Chegada (%):</t>
  </si>
  <si>
    <t>Densidade de aves (cm/ave):</t>
  </si>
  <si>
    <t>Peso Médio Transferência:</t>
  </si>
  <si>
    <t>Idade ao 1° Ovo:</t>
  </si>
  <si>
    <t>Densidade de aves (cm/ ave):</t>
  </si>
  <si>
    <t>Peso Real (g)</t>
  </si>
  <si>
    <t>g/Ave/Dia Real</t>
  </si>
  <si>
    <t>g/Ave/Dia   Real</t>
  </si>
  <si>
    <t>Ovos/ Ave Aloj.</t>
  </si>
  <si>
    <t>Peso Médio do Ovo</t>
  </si>
  <si>
    <t>Diferença do Padrão (g)</t>
  </si>
  <si>
    <t>L-M</t>
  </si>
  <si>
    <t>Mortalidade Real</t>
  </si>
  <si>
    <r>
      <t xml:space="preserve">Semanas </t>
    </r>
    <r>
      <rPr>
        <b/>
        <u/>
        <sz val="11"/>
        <color indexed="8"/>
        <rFont val="Calibri"/>
        <family val="2"/>
      </rPr>
      <t>&gt;</t>
    </r>
    <r>
      <rPr>
        <b/>
        <sz val="11"/>
        <color indexed="8"/>
        <rFont val="Calibri"/>
        <family val="2"/>
      </rPr>
      <t xml:space="preserve"> 90% produção</t>
    </r>
  </si>
  <si>
    <t>Viabilidade Recria (18 sem)</t>
  </si>
  <si>
    <t>Aves/ Gaiola</t>
  </si>
  <si>
    <t>Atualização:</t>
  </si>
  <si>
    <t>Mort. Sem. Padrão (%)</t>
  </si>
  <si>
    <t>Mort. Sem. Real (%)</t>
  </si>
  <si>
    <t>LOHMANN BROWN LITE</t>
  </si>
  <si>
    <r>
      <t xml:space="preserve">Lohmann </t>
    </r>
    <r>
      <rPr>
        <b/>
        <sz val="8"/>
        <color theme="1"/>
        <rFont val="Calibri"/>
        <family val="2"/>
        <scheme val="minor"/>
      </rPr>
      <t>Breeders</t>
    </r>
  </si>
  <si>
    <t>Peso Padrão Min. (g)</t>
  </si>
  <si>
    <t>Peso Padrão Máx. (g)</t>
  </si>
  <si>
    <t>Produção Padrão Min. (%)</t>
  </si>
  <si>
    <t>Produção Padrão Máx. (%)</t>
  </si>
  <si>
    <t>OAA Padrão Minimo</t>
  </si>
  <si>
    <t>OAA Padrão Máximo</t>
  </si>
  <si>
    <t>OAA Real</t>
  </si>
  <si>
    <t>Produção Real (%)</t>
  </si>
  <si>
    <t>Peso Ovo Real (g)</t>
  </si>
  <si>
    <t>Peso Ovo Padrão (g)</t>
  </si>
  <si>
    <t>Peso Corporal Real (kg)</t>
  </si>
  <si>
    <t>Peso Corporal Padrão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</si>
</sst>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dd/mm/yy;@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</font>
    <font>
      <sz val="9"/>
      <color indexed="8"/>
      <name val="Calibri"/>
      <family val="2"/>
    </font>
    <font>
      <b/>
      <sz val="11"/>
      <name val="Calibri"/>
      <family val="2"/>
    </font>
    <font>
      <b/>
      <u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5">
    <xf numFmtId="0" fontId="0" fillId="0" borderId="0" xfId="0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165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0" xfId="0" applyFont="1" applyAlignment="1">
      <alignment horizontal="center"/>
    </xf>
    <xf numFmtId="164" fontId="0" fillId="4" borderId="1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5" borderId="1" xfId="0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0" fontId="16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4" xfId="0" applyNumberForma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0" fontId="18" fillId="6" borderId="1" xfId="0" applyFont="1" applyFill="1" applyBorder="1" applyAlignment="1">
      <alignment horizontal="center"/>
    </xf>
    <xf numFmtId="0" fontId="15" fillId="0" borderId="0" xfId="0" applyFont="1" applyProtection="1">
      <protection locked="0"/>
    </xf>
    <xf numFmtId="0" fontId="16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165" fontId="17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0" fontId="17" fillId="0" borderId="0" xfId="0" applyFont="1" applyProtection="1">
      <protection locked="0"/>
    </xf>
    <xf numFmtId="3" fontId="0" fillId="0" borderId="1" xfId="0" applyNumberFormat="1" applyBorder="1" applyAlignment="1">
      <alignment horizontal="center"/>
    </xf>
    <xf numFmtId="3" fontId="1" fillId="4" borderId="1" xfId="0" applyNumberFormat="1" applyFont="1" applyFill="1" applyBorder="1" applyAlignment="1" applyProtection="1">
      <alignment horizontal="center"/>
      <protection locked="0"/>
    </xf>
    <xf numFmtId="3" fontId="10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0" fillId="5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3" fontId="0" fillId="4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vertical="center" wrapText="1"/>
    </xf>
    <xf numFmtId="3" fontId="14" fillId="5" borderId="1" xfId="1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3" fontId="1" fillId="0" borderId="1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3" fontId="17" fillId="0" borderId="1" xfId="0" applyNumberFormat="1" applyFont="1" applyBorder="1" applyAlignment="1" applyProtection="1">
      <alignment horizontal="center"/>
      <protection locked="0"/>
    </xf>
    <xf numFmtId="3" fontId="17" fillId="0" borderId="1" xfId="0" applyNumberFormat="1" applyFont="1" applyBorder="1" applyAlignment="1">
      <alignment horizontal="center"/>
    </xf>
    <xf numFmtId="2" fontId="17" fillId="0" borderId="1" xfId="0" applyNumberFormat="1" applyFont="1" applyBorder="1" applyAlignment="1" applyProtection="1">
      <alignment horizontal="center"/>
      <protection locked="0"/>
    </xf>
    <xf numFmtId="164" fontId="17" fillId="0" borderId="1" xfId="0" applyNumberFormat="1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17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 applyProtection="1">
      <alignment horizontal="center"/>
      <protection hidden="1"/>
    </xf>
    <xf numFmtId="0" fontId="20" fillId="0" borderId="0" xfId="0" applyFont="1" applyProtection="1">
      <protection locked="0"/>
    </xf>
    <xf numFmtId="17" fontId="21" fillId="0" borderId="0" xfId="0" applyNumberFormat="1" applyFont="1" applyProtection="1">
      <protection locked="0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1" fontId="17" fillId="4" borderId="1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Protection="1">
      <protection locked="0"/>
    </xf>
    <xf numFmtId="3" fontId="6" fillId="0" borderId="0" xfId="0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164" fontId="0" fillId="0" borderId="4" xfId="0" applyNumberForma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6" xfId="0" applyNumberFormat="1" applyBorder="1" applyAlignment="1" applyProtection="1">
      <alignment horizontal="center"/>
      <protection locked="0"/>
    </xf>
    <xf numFmtId="164" fontId="17" fillId="0" borderId="6" xfId="0" applyNumberFormat="1" applyFon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3" fontId="24" fillId="0" borderId="1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 applyProtection="1">
      <alignment horizontal="left"/>
      <protection locked="0"/>
    </xf>
    <xf numFmtId="2" fontId="16" fillId="0" borderId="1" xfId="0" applyNumberFormat="1" applyFont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2" fontId="9" fillId="2" borderId="6" xfId="0" applyNumberFormat="1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2" fontId="9" fillId="2" borderId="2" xfId="0" applyNumberFormat="1" applyFont="1" applyFill="1" applyBorder="1" applyAlignment="1">
      <alignment horizontal="center" vertical="center" wrapText="1"/>
    </xf>
    <xf numFmtId="2" fontId="9" fillId="2" borderId="3" xfId="0" applyNumberFormat="1" applyFont="1" applyFill="1" applyBorder="1" applyAlignment="1">
      <alignment horizontal="center" vertical="center" wrapText="1"/>
    </xf>
    <xf numFmtId="2" fontId="9" fillId="2" borderId="8" xfId="0" applyNumberFormat="1" applyFont="1" applyFill="1" applyBorder="1" applyAlignment="1">
      <alignment horizontal="center" vertical="center" wrapText="1"/>
    </xf>
    <xf numFmtId="2" fontId="9" fillId="2" borderId="5" xfId="0" applyNumberFormat="1" applyFont="1" applyFill="1" applyBorder="1" applyAlignment="1">
      <alignment horizontal="center" vertical="center" wrapText="1"/>
    </xf>
    <xf numFmtId="2" fontId="9" fillId="2" borderId="9" xfId="0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3" fontId="0" fillId="4" borderId="1" xfId="0" applyNumberForma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0" fillId="0" borderId="0" xfId="0" applyFill="1" applyAlignment="1" applyProtection="1">
      <alignment horizontal="center"/>
      <protection locked="0"/>
    </xf>
    <xf numFmtId="3" fontId="0" fillId="0" borderId="0" xfId="0" applyNumberFormat="1" applyFill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65" fontId="27" fillId="6" borderId="1" xfId="0" applyNumberFormat="1" applyFont="1" applyFill="1" applyBorder="1" applyAlignment="1">
      <alignment horizontal="center"/>
    </xf>
    <xf numFmtId="0" fontId="27" fillId="6" borderId="1" xfId="0" applyFont="1" applyFill="1" applyBorder="1" applyAlignment="1" applyProtection="1">
      <alignment horizontal="center"/>
      <protection locked="0"/>
    </xf>
    <xf numFmtId="3" fontId="18" fillId="6" borderId="1" xfId="0" applyNumberFormat="1" applyFont="1" applyFill="1" applyBorder="1" applyAlignment="1">
      <alignment horizontal="center"/>
    </xf>
    <xf numFmtId="2" fontId="27" fillId="6" borderId="1" xfId="0" applyNumberFormat="1" applyFont="1" applyFill="1" applyBorder="1" applyAlignment="1">
      <alignment horizontal="center"/>
    </xf>
    <xf numFmtId="3" fontId="27" fillId="6" borderId="1" xfId="0" applyNumberFormat="1" applyFont="1" applyFill="1" applyBorder="1" applyAlignment="1" applyProtection="1">
      <alignment horizontal="center"/>
      <protection locked="0"/>
    </xf>
    <xf numFmtId="3" fontId="27" fillId="6" borderId="1" xfId="0" applyNumberFormat="1" applyFont="1" applyFill="1" applyBorder="1" applyAlignment="1">
      <alignment horizontal="center"/>
    </xf>
    <xf numFmtId="164" fontId="27" fillId="6" borderId="4" xfId="0" applyNumberFormat="1" applyFont="1" applyFill="1" applyBorder="1" applyAlignment="1">
      <alignment horizontal="center"/>
    </xf>
    <xf numFmtId="2" fontId="27" fillId="6" borderId="1" xfId="0" applyNumberFormat="1" applyFont="1" applyFill="1" applyBorder="1" applyAlignment="1" applyProtection="1">
      <alignment horizontal="center"/>
      <protection locked="0"/>
    </xf>
    <xf numFmtId="164" fontId="27" fillId="6" borderId="6" xfId="0" applyNumberFormat="1" applyFont="1" applyFill="1" applyBorder="1" applyAlignment="1" applyProtection="1">
      <alignment horizontal="center"/>
      <protection locked="0"/>
    </xf>
    <xf numFmtId="164" fontId="27" fillId="6" borderId="6" xfId="0" applyNumberFormat="1" applyFont="1" applyFill="1" applyBorder="1" applyAlignment="1">
      <alignment horizontal="center"/>
    </xf>
    <xf numFmtId="164" fontId="27" fillId="6" borderId="1" xfId="0" applyNumberFormat="1" applyFont="1" applyFill="1" applyBorder="1" applyProtection="1">
      <protection locked="0"/>
    </xf>
    <xf numFmtId="164" fontId="27" fillId="6" borderId="1" xfId="0" applyNumberFormat="1" applyFont="1" applyFill="1" applyBorder="1" applyAlignment="1">
      <alignment horizontal="center"/>
    </xf>
    <xf numFmtId="1" fontId="27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2" fontId="19" fillId="6" borderId="1" xfId="0" applyNumberFormat="1" applyFont="1" applyFill="1" applyBorder="1" applyAlignment="1">
      <alignment horizontal="center"/>
    </xf>
    <xf numFmtId="3" fontId="19" fillId="6" borderId="1" xfId="0" applyNumberFormat="1" applyFont="1" applyFill="1" applyBorder="1" applyAlignment="1" applyProtection="1">
      <alignment horizontal="center"/>
      <protection locked="0"/>
    </xf>
    <xf numFmtId="164" fontId="27" fillId="6" borderId="1" xfId="0" applyNumberFormat="1" applyFont="1" applyFill="1" applyBorder="1" applyAlignment="1" applyProtection="1">
      <alignment horizontal="center"/>
      <protection locked="0"/>
    </xf>
    <xf numFmtId="1" fontId="27" fillId="6" borderId="1" xfId="0" applyNumberFormat="1" applyFont="1" applyFill="1" applyBorder="1" applyAlignment="1" applyProtection="1">
      <alignment horizontal="center"/>
      <protection locked="0"/>
    </xf>
    <xf numFmtId="3" fontId="1" fillId="5" borderId="1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UNIFORMIDADE E PESO CORPORAL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'Cria e Recria'!$S$12</c:f>
              <c:strCache>
                <c:ptCount val="1"/>
                <c:pt idx="0">
                  <c:v>Peso Padrão Min. (g)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Recria'!$S$15:$S$32</c:f>
              <c:numCache>
                <c:formatCode>#,##0</c:formatCode>
                <c:ptCount val="18"/>
                <c:pt idx="0">
                  <c:v>72.75</c:v>
                </c:pt>
                <c:pt idx="1">
                  <c:v>121.25</c:v>
                </c:pt>
                <c:pt idx="2">
                  <c:v>184.29999999999998</c:v>
                </c:pt>
                <c:pt idx="3">
                  <c:v>260.93</c:v>
                </c:pt>
                <c:pt idx="4">
                  <c:v>350.17</c:v>
                </c:pt>
                <c:pt idx="5">
                  <c:v>449.11</c:v>
                </c:pt>
                <c:pt idx="6">
                  <c:v>549.02</c:v>
                </c:pt>
                <c:pt idx="7">
                  <c:v>646.99</c:v>
                </c:pt>
                <c:pt idx="8">
                  <c:v>742.05</c:v>
                </c:pt>
                <c:pt idx="9">
                  <c:v>834.19999999999993</c:v>
                </c:pt>
                <c:pt idx="10">
                  <c:v>920.53</c:v>
                </c:pt>
                <c:pt idx="11">
                  <c:v>1002.98</c:v>
                </c:pt>
                <c:pt idx="12">
                  <c:v>1081.55</c:v>
                </c:pt>
                <c:pt idx="13">
                  <c:v>1157.21</c:v>
                </c:pt>
                <c:pt idx="14">
                  <c:v>1228.99</c:v>
                </c:pt>
                <c:pt idx="15">
                  <c:v>1297.8599999999999</c:v>
                </c:pt>
                <c:pt idx="16">
                  <c:v>1364.79</c:v>
                </c:pt>
                <c:pt idx="17">
                  <c:v>1430.75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1E-4245-8F22-7B178CAD7235}"/>
            </c:ext>
          </c:extLst>
        </c:ser>
        <c:ser>
          <c:idx val="2"/>
          <c:order val="2"/>
          <c:tx>
            <c:strRef>
              <c:f>'Cria e Recria'!$T$12</c:f>
              <c:strCache>
                <c:ptCount val="1"/>
                <c:pt idx="0">
                  <c:v>Peso Padrão Máx. (g)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Recria'!$T$15:$T$32</c:f>
              <c:numCache>
                <c:formatCode>#,##0</c:formatCode>
                <c:ptCount val="18"/>
                <c:pt idx="0">
                  <c:v>77.25</c:v>
                </c:pt>
                <c:pt idx="1">
                  <c:v>128.75</c:v>
                </c:pt>
                <c:pt idx="2">
                  <c:v>195.70000000000002</c:v>
                </c:pt>
                <c:pt idx="3">
                  <c:v>277.07</c:v>
                </c:pt>
                <c:pt idx="4">
                  <c:v>371.83</c:v>
                </c:pt>
                <c:pt idx="5">
                  <c:v>476.89</c:v>
                </c:pt>
                <c:pt idx="6">
                  <c:v>582.98</c:v>
                </c:pt>
                <c:pt idx="7">
                  <c:v>687.01</c:v>
                </c:pt>
                <c:pt idx="8">
                  <c:v>787.95</c:v>
                </c:pt>
                <c:pt idx="9">
                  <c:v>885.80000000000007</c:v>
                </c:pt>
                <c:pt idx="10">
                  <c:v>977.47</c:v>
                </c:pt>
                <c:pt idx="11">
                  <c:v>1065.02</c:v>
                </c:pt>
                <c:pt idx="12">
                  <c:v>1148.45</c:v>
                </c:pt>
                <c:pt idx="13">
                  <c:v>1228.79</c:v>
                </c:pt>
                <c:pt idx="14">
                  <c:v>1305.01</c:v>
                </c:pt>
                <c:pt idx="15">
                  <c:v>1378.14</c:v>
                </c:pt>
                <c:pt idx="16">
                  <c:v>1449.21</c:v>
                </c:pt>
                <c:pt idx="17">
                  <c:v>1519.25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1E-4245-8F22-7B178CAD7235}"/>
            </c:ext>
          </c:extLst>
        </c:ser>
        <c:ser>
          <c:idx val="3"/>
          <c:order val="3"/>
          <c:tx>
            <c:strRef>
              <c:f>'Cria e Recria'!$R$12</c:f>
              <c:strCache>
                <c:ptCount val="1"/>
                <c:pt idx="0">
                  <c:v>Peso Real (g)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Recria'!$R$15:$R$32</c:f>
              <c:numCache>
                <c:formatCode>#,##0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B1E-4245-8F22-7B178CAD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697103"/>
        <c:axId val="246705743"/>
      </c:lineChart>
      <c:lineChart>
        <c:grouping val="standard"/>
        <c:varyColors val="0"/>
        <c:ser>
          <c:idx val="0"/>
          <c:order val="0"/>
          <c:tx>
            <c:strRef>
              <c:f>'Cria e Recria'!$W$11:$W$12</c:f>
              <c:strCache>
                <c:ptCount val="2"/>
                <c:pt idx="0">
                  <c:v>Uniformidade (%)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val>
            <c:numRef>
              <c:f>'Cria e Recria'!$W$15:$W$32</c:f>
              <c:numCache>
                <c:formatCode>General</c:formatCode>
                <c:ptCount val="18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1E-4245-8F22-7B178CAD7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8779343"/>
        <c:axId val="2108773583"/>
      </c:lineChart>
      <c:catAx>
        <c:axId val="2466971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IDADE EM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46705743"/>
        <c:crosses val="autoZero"/>
        <c:auto val="1"/>
        <c:lblAlgn val="ctr"/>
        <c:lblOffset val="100"/>
        <c:noMultiLvlLbl val="0"/>
      </c:catAx>
      <c:valAx>
        <c:axId val="246705743"/>
        <c:scaling>
          <c:orientation val="minMax"/>
          <c:max val="1800"/>
        </c:scaling>
        <c:delete val="0"/>
        <c:axPos val="l"/>
        <c:maj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PESO CORPORAL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46697103"/>
        <c:crosses val="autoZero"/>
        <c:crossBetween val="between"/>
      </c:valAx>
      <c:valAx>
        <c:axId val="210877358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VIABILIDADE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108779343"/>
        <c:crosses val="max"/>
        <c:crossBetween val="between"/>
      </c:valAx>
      <c:catAx>
        <c:axId val="2108779343"/>
        <c:scaling>
          <c:orientation val="minMax"/>
        </c:scaling>
        <c:delete val="1"/>
        <c:axPos val="b"/>
        <c:majorTickMark val="out"/>
        <c:minorTickMark val="none"/>
        <c:tickLblPos val="nextTo"/>
        <c:crossAx val="21087735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BR"/>
              <a:t>Consumo de Ração e Mortalidade - Cria e Recria</a:t>
            </a:r>
          </a:p>
        </c:rich>
      </c:tx>
      <c:layout>
        <c:manualLayout>
          <c:xMode val="edge"/>
          <c:yMode val="edge"/>
          <c:x val="0.21552722242385031"/>
          <c:y val="2.8301942257217844E-2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419624217118999E-2"/>
          <c:y val="0.112"/>
          <c:w val="0.82359081419624214"/>
          <c:h val="0.74199999999999999"/>
        </c:manualLayout>
      </c:layout>
      <c:lineChart>
        <c:grouping val="standard"/>
        <c:varyColors val="0"/>
        <c:ser>
          <c:idx val="1"/>
          <c:order val="0"/>
          <c:tx>
            <c:v>Consumo de Ração Padrão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'Cria e Recria'!$B$15:$B$32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</c:numCache>
            </c:numRef>
          </c:cat>
          <c:val>
            <c:numRef>
              <c:f>'Cria e Recria'!$Q$15:$Q$32</c:f>
              <c:numCache>
                <c:formatCode>General</c:formatCode>
                <c:ptCount val="18"/>
                <c:pt idx="0">
                  <c:v>11</c:v>
                </c:pt>
                <c:pt idx="1">
                  <c:v>17</c:v>
                </c:pt>
                <c:pt idx="2">
                  <c:v>22</c:v>
                </c:pt>
                <c:pt idx="3">
                  <c:v>28</c:v>
                </c:pt>
                <c:pt idx="4">
                  <c:v>35</c:v>
                </c:pt>
                <c:pt idx="5">
                  <c:v>40</c:v>
                </c:pt>
                <c:pt idx="6">
                  <c:v>46</c:v>
                </c:pt>
                <c:pt idx="7">
                  <c:v>50</c:v>
                </c:pt>
                <c:pt idx="8">
                  <c:v>54</c:v>
                </c:pt>
                <c:pt idx="9">
                  <c:v>57</c:v>
                </c:pt>
                <c:pt idx="10">
                  <c:v>59</c:v>
                </c:pt>
                <c:pt idx="11">
                  <c:v>63</c:v>
                </c:pt>
                <c:pt idx="12">
                  <c:v>64</c:v>
                </c:pt>
                <c:pt idx="13">
                  <c:v>67</c:v>
                </c:pt>
                <c:pt idx="14">
                  <c:v>69</c:v>
                </c:pt>
                <c:pt idx="15">
                  <c:v>70</c:v>
                </c:pt>
                <c:pt idx="16">
                  <c:v>71</c:v>
                </c:pt>
                <c:pt idx="17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7-48E2-84C9-18BE1556DABA}"/>
            </c:ext>
          </c:extLst>
        </c:ser>
        <c:ser>
          <c:idx val="2"/>
          <c:order val="1"/>
          <c:tx>
            <c:v>Consumo Ração Real</c:v>
          </c:tx>
          <c:marker>
            <c:symbol val="none"/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5B7-48E2-84C9-18BE1556DABA}"/>
              </c:ext>
            </c:extLst>
          </c:dPt>
          <c:val>
            <c:numRef>
              <c:f>'Cria e Recria'!$P$15:$P$32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B7-48E2-84C9-18BE1556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760984"/>
        <c:axId val="306761368"/>
      </c:lineChart>
      <c:lineChart>
        <c:grouping val="standard"/>
        <c:varyColors val="0"/>
        <c:ser>
          <c:idx val="0"/>
          <c:order val="2"/>
          <c:tx>
            <c:v>Mortalidade Padrão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'Consumo de ração e Mortalidade'!$B$107:$B$124</c:f>
              <c:numCache>
                <c:formatCode>0.00</c:formatCode>
                <c:ptCount val="18"/>
                <c:pt idx="0">
                  <c:v>0.59999999999999432</c:v>
                </c:pt>
                <c:pt idx="1">
                  <c:v>0.73000000000000398</c:v>
                </c:pt>
                <c:pt idx="2">
                  <c:v>0.84999999999999432</c:v>
                </c:pt>
                <c:pt idx="3">
                  <c:v>0.98000000000000398</c:v>
                </c:pt>
                <c:pt idx="4">
                  <c:v>1.1099999999999994</c:v>
                </c:pt>
                <c:pt idx="5">
                  <c:v>1.230000000000004</c:v>
                </c:pt>
                <c:pt idx="6">
                  <c:v>1.3599999999999994</c:v>
                </c:pt>
                <c:pt idx="7">
                  <c:v>1.480000000000004</c:v>
                </c:pt>
                <c:pt idx="8">
                  <c:v>1.6099999999999994</c:v>
                </c:pt>
                <c:pt idx="9">
                  <c:v>1.7399999999999949</c:v>
                </c:pt>
                <c:pt idx="10">
                  <c:v>1.8599999999999994</c:v>
                </c:pt>
                <c:pt idx="11">
                  <c:v>1.9899999999999949</c:v>
                </c:pt>
                <c:pt idx="12">
                  <c:v>2.1200000000000045</c:v>
                </c:pt>
                <c:pt idx="13">
                  <c:v>2.2399999999999949</c:v>
                </c:pt>
                <c:pt idx="14">
                  <c:v>2.3700000000000045</c:v>
                </c:pt>
                <c:pt idx="15">
                  <c:v>2.4899999999999949</c:v>
                </c:pt>
                <c:pt idx="16">
                  <c:v>2.6200000000000045</c:v>
                </c:pt>
                <c:pt idx="17">
                  <c:v>2.75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B7-48E2-84C9-18BE1556DABA}"/>
            </c:ext>
          </c:extLst>
        </c:ser>
        <c:ser>
          <c:idx val="3"/>
          <c:order val="3"/>
          <c:tx>
            <c:v>Mortalidade Real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'Consumo de ração e Mortalidade'!$C$107:$C$124</c:f>
              <c:numCache>
                <c:formatCode>0.00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B7-48E2-84C9-18BE1556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767912"/>
        <c:axId val="306768296"/>
      </c:lineChart>
      <c:catAx>
        <c:axId val="306760984"/>
        <c:scaling>
          <c:orientation val="minMax"/>
        </c:scaling>
        <c:delete val="0"/>
        <c:axPos val="b"/>
        <c:majorGridlines>
          <c:spPr>
            <a:ln>
              <a:solidFill>
                <a:schemeClr val="bg2"/>
              </a:solidFill>
            </a:ln>
          </c:spPr>
        </c:majorGridlines>
        <c:minorGridlines>
          <c:spPr>
            <a:ln>
              <a:solidFill>
                <a:schemeClr val="bg2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Idade/Semanas</a:t>
                </a:r>
              </a:p>
            </c:rich>
          </c:tx>
          <c:layout>
            <c:manualLayout>
              <c:xMode val="edge"/>
              <c:yMode val="edge"/>
              <c:x val="0.44225574508597243"/>
              <c:y val="0.922641469816273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06761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06761368"/>
        <c:scaling>
          <c:orientation val="minMax"/>
          <c:max val="90"/>
          <c:min val="0"/>
        </c:scaling>
        <c:delete val="0"/>
        <c:axPos val="l"/>
        <c:majorGridlines>
          <c:spPr>
            <a:ln w="3175">
              <a:solidFill>
                <a:schemeClr val="bg2"/>
              </a:solidFill>
              <a:prstDash val="solid"/>
            </a:ln>
          </c:spPr>
        </c:majorGridlines>
        <c:minorGridlines>
          <c:spPr>
            <a:ln>
              <a:solidFill>
                <a:schemeClr val="bg2"/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Consumo de Ração (g)</a:t>
                </a:r>
              </a:p>
            </c:rich>
          </c:tx>
          <c:layout>
            <c:manualLayout>
              <c:xMode val="edge"/>
              <c:yMode val="edge"/>
              <c:x val="1.6785907773552353E-2"/>
              <c:y val="0.344779842519685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cross"/>
        <c:minorTickMark val="none"/>
        <c:tickLblPos val="nextTo"/>
        <c:spPr>
          <a:ln w="3175">
            <a:solidFill>
              <a:srgbClr val="C0C0C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06760984"/>
        <c:crosses val="autoZero"/>
        <c:crossBetween val="between"/>
        <c:majorUnit val="10"/>
        <c:minorUnit val="2.5"/>
      </c:valAx>
      <c:catAx>
        <c:axId val="306767912"/>
        <c:scaling>
          <c:orientation val="minMax"/>
        </c:scaling>
        <c:delete val="1"/>
        <c:axPos val="b"/>
        <c:majorTickMark val="out"/>
        <c:minorTickMark val="none"/>
        <c:tickLblPos val="nextTo"/>
        <c:crossAx val="306768296"/>
        <c:crosses val="autoZero"/>
        <c:auto val="0"/>
        <c:lblAlgn val="ctr"/>
        <c:lblOffset val="100"/>
        <c:noMultiLvlLbl val="0"/>
      </c:catAx>
      <c:valAx>
        <c:axId val="306768296"/>
        <c:scaling>
          <c:orientation val="minMax"/>
          <c:max val="7"/>
        </c:scaling>
        <c:delete val="0"/>
        <c:axPos val="r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BR"/>
                  <a:t>Mortalidade (%)</a:t>
                </a:r>
              </a:p>
            </c:rich>
          </c:tx>
          <c:layout>
            <c:manualLayout>
              <c:xMode val="edge"/>
              <c:yMode val="edge"/>
              <c:x val="0.96708514141143176"/>
              <c:y val="0.38140871391076114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BR"/>
          </a:p>
        </c:txPr>
        <c:crossAx val="306767912"/>
        <c:crosses val="max"/>
        <c:crossBetween val="between"/>
        <c:majorUnit val="0.5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580373345115431"/>
          <c:y val="0.95399999999999996"/>
          <c:w val="0.60020881658329783"/>
          <c:h val="4.00000000000000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BR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PRODUÇÃO E OAA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Produção!$L$11</c:f>
              <c:strCache>
                <c:ptCount val="1"/>
                <c:pt idx="0">
                  <c:v>Produção Padrão Min. (%)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Produção!$L$16:$L$97</c:f>
              <c:numCache>
                <c:formatCode>0.0</c:formatCode>
                <c:ptCount val="82"/>
                <c:pt idx="0">
                  <c:v>9.5060000000000002</c:v>
                </c:pt>
                <c:pt idx="1">
                  <c:v>36.084000000000003</c:v>
                </c:pt>
                <c:pt idx="2">
                  <c:v>53.544000000000004</c:v>
                </c:pt>
                <c:pt idx="3">
                  <c:v>70.519000000000005</c:v>
                </c:pt>
                <c:pt idx="4">
                  <c:v>80.606999999999999</c:v>
                </c:pt>
                <c:pt idx="5">
                  <c:v>86.039000000000001</c:v>
                </c:pt>
                <c:pt idx="6">
                  <c:v>89.143000000000001</c:v>
                </c:pt>
                <c:pt idx="7">
                  <c:v>90.888999999999996</c:v>
                </c:pt>
                <c:pt idx="8">
                  <c:v>91.955999999999989</c:v>
                </c:pt>
                <c:pt idx="9">
                  <c:v>92.537999999999997</c:v>
                </c:pt>
                <c:pt idx="10">
                  <c:v>92.828999999999994</c:v>
                </c:pt>
                <c:pt idx="11">
                  <c:v>93.022999999999996</c:v>
                </c:pt>
                <c:pt idx="12">
                  <c:v>93.216999999999999</c:v>
                </c:pt>
                <c:pt idx="13">
                  <c:v>93.314000000000007</c:v>
                </c:pt>
                <c:pt idx="14">
                  <c:v>93.411000000000001</c:v>
                </c:pt>
                <c:pt idx="15">
                  <c:v>93.411000000000001</c:v>
                </c:pt>
                <c:pt idx="16">
                  <c:v>93.314000000000007</c:v>
                </c:pt>
                <c:pt idx="17">
                  <c:v>93.216999999999999</c:v>
                </c:pt>
                <c:pt idx="18">
                  <c:v>93.022999999999996</c:v>
                </c:pt>
                <c:pt idx="19">
                  <c:v>92.828999999999994</c:v>
                </c:pt>
                <c:pt idx="20">
                  <c:v>92.731999999999985</c:v>
                </c:pt>
                <c:pt idx="21">
                  <c:v>92.537999999999997</c:v>
                </c:pt>
                <c:pt idx="22">
                  <c:v>92.343999999999994</c:v>
                </c:pt>
                <c:pt idx="23">
                  <c:v>92.149999999999991</c:v>
                </c:pt>
                <c:pt idx="24">
                  <c:v>91.955999999999989</c:v>
                </c:pt>
                <c:pt idx="25">
                  <c:v>91.761999999999986</c:v>
                </c:pt>
                <c:pt idx="26">
                  <c:v>91.470999999999989</c:v>
                </c:pt>
                <c:pt idx="27">
                  <c:v>91.179999999999993</c:v>
                </c:pt>
                <c:pt idx="28">
                  <c:v>90.888999999999996</c:v>
                </c:pt>
                <c:pt idx="29">
                  <c:v>90.597999999999999</c:v>
                </c:pt>
                <c:pt idx="30">
                  <c:v>90.306999999999988</c:v>
                </c:pt>
                <c:pt idx="31">
                  <c:v>90.015999999999991</c:v>
                </c:pt>
                <c:pt idx="32">
                  <c:v>89.724999999999994</c:v>
                </c:pt>
                <c:pt idx="33">
                  <c:v>89.336999999999989</c:v>
                </c:pt>
                <c:pt idx="34">
                  <c:v>89.045999999999992</c:v>
                </c:pt>
                <c:pt idx="35">
                  <c:v>88.658000000000001</c:v>
                </c:pt>
                <c:pt idx="36">
                  <c:v>88.36699999999999</c:v>
                </c:pt>
                <c:pt idx="37">
                  <c:v>87.978999999999999</c:v>
                </c:pt>
                <c:pt idx="38">
                  <c:v>87.590999999999994</c:v>
                </c:pt>
                <c:pt idx="39">
                  <c:v>87.3</c:v>
                </c:pt>
                <c:pt idx="40">
                  <c:v>86.911999999999992</c:v>
                </c:pt>
                <c:pt idx="41">
                  <c:v>86.524000000000001</c:v>
                </c:pt>
                <c:pt idx="42">
                  <c:v>86.233000000000004</c:v>
                </c:pt>
                <c:pt idx="43">
                  <c:v>85.844999999999999</c:v>
                </c:pt>
                <c:pt idx="44">
                  <c:v>85.456999999999994</c:v>
                </c:pt>
                <c:pt idx="45">
                  <c:v>85.069000000000003</c:v>
                </c:pt>
                <c:pt idx="46">
                  <c:v>84.680999999999997</c:v>
                </c:pt>
                <c:pt idx="47">
                  <c:v>84.293000000000006</c:v>
                </c:pt>
                <c:pt idx="48">
                  <c:v>83.905000000000001</c:v>
                </c:pt>
                <c:pt idx="49">
                  <c:v>83.516999999999996</c:v>
                </c:pt>
                <c:pt idx="50">
                  <c:v>83.129000000000005</c:v>
                </c:pt>
                <c:pt idx="51">
                  <c:v>82.644000000000005</c:v>
                </c:pt>
                <c:pt idx="52">
                  <c:v>82.159000000000006</c:v>
                </c:pt>
                <c:pt idx="53">
                  <c:v>81.674000000000007</c:v>
                </c:pt>
                <c:pt idx="54">
                  <c:v>81.189000000000007</c:v>
                </c:pt>
                <c:pt idx="55">
                  <c:v>80.703999999999994</c:v>
                </c:pt>
                <c:pt idx="56">
                  <c:v>80.218999999999994</c:v>
                </c:pt>
                <c:pt idx="57">
                  <c:v>79.636999999999986</c:v>
                </c:pt>
                <c:pt idx="58">
                  <c:v>79.151999999999987</c:v>
                </c:pt>
                <c:pt idx="59">
                  <c:v>78.666999999999987</c:v>
                </c:pt>
                <c:pt idx="60">
                  <c:v>78.084999999999994</c:v>
                </c:pt>
                <c:pt idx="61">
                  <c:v>77.599999999999994</c:v>
                </c:pt>
                <c:pt idx="62">
                  <c:v>77.018000000000001</c:v>
                </c:pt>
                <c:pt idx="63">
                  <c:v>76.435999999999993</c:v>
                </c:pt>
                <c:pt idx="64">
                  <c:v>75.853999999999999</c:v>
                </c:pt>
                <c:pt idx="65">
                  <c:v>75.271999999999991</c:v>
                </c:pt>
                <c:pt idx="66">
                  <c:v>74.786999999999992</c:v>
                </c:pt>
                <c:pt idx="67">
                  <c:v>74.204999999999998</c:v>
                </c:pt>
                <c:pt idx="68">
                  <c:v>73.525999999999996</c:v>
                </c:pt>
                <c:pt idx="69">
                  <c:v>72.944000000000003</c:v>
                </c:pt>
                <c:pt idx="70">
                  <c:v>72.361999999999995</c:v>
                </c:pt>
                <c:pt idx="71">
                  <c:v>71.78</c:v>
                </c:pt>
                <c:pt idx="72">
                  <c:v>71.100999999999999</c:v>
                </c:pt>
                <c:pt idx="73">
                  <c:v>70.519000000000005</c:v>
                </c:pt>
                <c:pt idx="74">
                  <c:v>69.84</c:v>
                </c:pt>
                <c:pt idx="75">
                  <c:v>69.25800000000001</c:v>
                </c:pt>
                <c:pt idx="76">
                  <c:v>68.579000000000008</c:v>
                </c:pt>
                <c:pt idx="77">
                  <c:v>67.996999999999986</c:v>
                </c:pt>
                <c:pt idx="78">
                  <c:v>67.317999999999998</c:v>
                </c:pt>
                <c:pt idx="79">
                  <c:v>66.638999999999996</c:v>
                </c:pt>
                <c:pt idx="80">
                  <c:v>65.959999999999994</c:v>
                </c:pt>
                <c:pt idx="81">
                  <c:v>65.280999999999992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D-4F6A-9E1B-4056086692A8}"/>
            </c:ext>
          </c:extLst>
        </c:ser>
        <c:ser>
          <c:idx val="1"/>
          <c:order val="1"/>
          <c:tx>
            <c:strRef>
              <c:f>Produção!$M$11</c:f>
              <c:strCache>
                <c:ptCount val="1"/>
                <c:pt idx="0">
                  <c:v>Produção Padrão Máx.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Produção!$M$16:$M$97</c:f>
              <c:numCache>
                <c:formatCode>0.0</c:formatCode>
                <c:ptCount val="82"/>
                <c:pt idx="0">
                  <c:v>10.045</c:v>
                </c:pt>
                <c:pt idx="1">
                  <c:v>38.130000000000003</c:v>
                </c:pt>
                <c:pt idx="2">
                  <c:v>56.58</c:v>
                </c:pt>
                <c:pt idx="3">
                  <c:v>74.517499999999998</c:v>
                </c:pt>
                <c:pt idx="4">
                  <c:v>85.177499999999981</c:v>
                </c:pt>
                <c:pt idx="5">
                  <c:v>90.91749999999999</c:v>
                </c:pt>
                <c:pt idx="6">
                  <c:v>94.197499999999991</c:v>
                </c:pt>
                <c:pt idx="7">
                  <c:v>96.04249999999999</c:v>
                </c:pt>
                <c:pt idx="8">
                  <c:v>97.169999999999987</c:v>
                </c:pt>
                <c:pt idx="9">
                  <c:v>97.784999999999997</c:v>
                </c:pt>
                <c:pt idx="10">
                  <c:v>98.092500000000001</c:v>
                </c:pt>
                <c:pt idx="11">
                  <c:v>98.297499999999999</c:v>
                </c:pt>
                <c:pt idx="12">
                  <c:v>98.502499999999984</c:v>
                </c:pt>
                <c:pt idx="13">
                  <c:v>98.60499999999999</c:v>
                </c:pt>
                <c:pt idx="14">
                  <c:v>98.707499999999982</c:v>
                </c:pt>
                <c:pt idx="15">
                  <c:v>98.707499999999982</c:v>
                </c:pt>
                <c:pt idx="16">
                  <c:v>98.60499999999999</c:v>
                </c:pt>
                <c:pt idx="17">
                  <c:v>98.502499999999984</c:v>
                </c:pt>
                <c:pt idx="18">
                  <c:v>98.297499999999999</c:v>
                </c:pt>
                <c:pt idx="19">
                  <c:v>98.092500000000001</c:v>
                </c:pt>
                <c:pt idx="20">
                  <c:v>97.989999999999981</c:v>
                </c:pt>
                <c:pt idx="21">
                  <c:v>97.784999999999997</c:v>
                </c:pt>
                <c:pt idx="22">
                  <c:v>97.58</c:v>
                </c:pt>
                <c:pt idx="23">
                  <c:v>97.374999999999986</c:v>
                </c:pt>
                <c:pt idx="24">
                  <c:v>97.169999999999987</c:v>
                </c:pt>
                <c:pt idx="25">
                  <c:v>96.964999999999989</c:v>
                </c:pt>
                <c:pt idx="26">
                  <c:v>96.657499999999985</c:v>
                </c:pt>
                <c:pt idx="27">
                  <c:v>96.35</c:v>
                </c:pt>
                <c:pt idx="28">
                  <c:v>96.04249999999999</c:v>
                </c:pt>
                <c:pt idx="29">
                  <c:v>95.734999999999999</c:v>
                </c:pt>
                <c:pt idx="30">
                  <c:v>95.427499999999981</c:v>
                </c:pt>
                <c:pt idx="31">
                  <c:v>95.11999999999999</c:v>
                </c:pt>
                <c:pt idx="32">
                  <c:v>94.812499999999986</c:v>
                </c:pt>
                <c:pt idx="33">
                  <c:v>94.402499999999989</c:v>
                </c:pt>
                <c:pt idx="34">
                  <c:v>94.094999999999985</c:v>
                </c:pt>
                <c:pt idx="35">
                  <c:v>93.685000000000002</c:v>
                </c:pt>
                <c:pt idx="36">
                  <c:v>93.377499999999984</c:v>
                </c:pt>
                <c:pt idx="37">
                  <c:v>92.967500000000001</c:v>
                </c:pt>
                <c:pt idx="38">
                  <c:v>92.55749999999999</c:v>
                </c:pt>
                <c:pt idx="39">
                  <c:v>92.249999999999986</c:v>
                </c:pt>
                <c:pt idx="40">
                  <c:v>91.839999999999989</c:v>
                </c:pt>
                <c:pt idx="41">
                  <c:v>91.429999999999993</c:v>
                </c:pt>
                <c:pt idx="42">
                  <c:v>91.122500000000002</c:v>
                </c:pt>
                <c:pt idx="43">
                  <c:v>90.712499999999991</c:v>
                </c:pt>
                <c:pt idx="44">
                  <c:v>90.302499999999981</c:v>
                </c:pt>
                <c:pt idx="45">
                  <c:v>89.892499999999998</c:v>
                </c:pt>
                <c:pt idx="46">
                  <c:v>89.482499999999987</c:v>
                </c:pt>
                <c:pt idx="47">
                  <c:v>89.072500000000005</c:v>
                </c:pt>
                <c:pt idx="48">
                  <c:v>88.662499999999994</c:v>
                </c:pt>
                <c:pt idx="49">
                  <c:v>88.252499999999984</c:v>
                </c:pt>
                <c:pt idx="50">
                  <c:v>87.842500000000001</c:v>
                </c:pt>
                <c:pt idx="51">
                  <c:v>87.33</c:v>
                </c:pt>
                <c:pt idx="52">
                  <c:v>86.817499999999995</c:v>
                </c:pt>
                <c:pt idx="53">
                  <c:v>86.304999999999993</c:v>
                </c:pt>
                <c:pt idx="54">
                  <c:v>85.79249999999999</c:v>
                </c:pt>
                <c:pt idx="55">
                  <c:v>85.28</c:v>
                </c:pt>
                <c:pt idx="56">
                  <c:v>84.767499999999998</c:v>
                </c:pt>
                <c:pt idx="57">
                  <c:v>84.152499999999989</c:v>
                </c:pt>
                <c:pt idx="58">
                  <c:v>83.639999999999986</c:v>
                </c:pt>
                <c:pt idx="59">
                  <c:v>83.127499999999984</c:v>
                </c:pt>
                <c:pt idx="60">
                  <c:v>82.512499999999989</c:v>
                </c:pt>
                <c:pt idx="61">
                  <c:v>82</c:v>
                </c:pt>
                <c:pt idx="62">
                  <c:v>81.385000000000005</c:v>
                </c:pt>
                <c:pt idx="63">
                  <c:v>80.77</c:v>
                </c:pt>
                <c:pt idx="64">
                  <c:v>80.155000000000001</c:v>
                </c:pt>
                <c:pt idx="65">
                  <c:v>79.539999999999992</c:v>
                </c:pt>
                <c:pt idx="66">
                  <c:v>79.027499999999989</c:v>
                </c:pt>
                <c:pt idx="67">
                  <c:v>78.412499999999994</c:v>
                </c:pt>
                <c:pt idx="68">
                  <c:v>77.694999999999993</c:v>
                </c:pt>
                <c:pt idx="69">
                  <c:v>77.08</c:v>
                </c:pt>
                <c:pt idx="70">
                  <c:v>76.464999999999989</c:v>
                </c:pt>
                <c:pt idx="71">
                  <c:v>75.849999999999994</c:v>
                </c:pt>
                <c:pt idx="72">
                  <c:v>75.132499999999993</c:v>
                </c:pt>
                <c:pt idx="73">
                  <c:v>74.517499999999998</c:v>
                </c:pt>
                <c:pt idx="74">
                  <c:v>73.8</c:v>
                </c:pt>
                <c:pt idx="75">
                  <c:v>73.185000000000002</c:v>
                </c:pt>
                <c:pt idx="76">
                  <c:v>72.467500000000001</c:v>
                </c:pt>
                <c:pt idx="77">
                  <c:v>71.852499999999992</c:v>
                </c:pt>
                <c:pt idx="78">
                  <c:v>71.135000000000005</c:v>
                </c:pt>
                <c:pt idx="79">
                  <c:v>70.41749999999999</c:v>
                </c:pt>
                <c:pt idx="80">
                  <c:v>69.699999999999989</c:v>
                </c:pt>
                <c:pt idx="81">
                  <c:v>68.982499999999987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DD-4F6A-9E1B-4056086692A8}"/>
            </c:ext>
          </c:extLst>
        </c:ser>
        <c:ser>
          <c:idx val="4"/>
          <c:order val="2"/>
          <c:tx>
            <c:strRef>
              <c:f>Produção!$K$11</c:f>
              <c:strCache>
                <c:ptCount val="1"/>
                <c:pt idx="0">
                  <c:v>Produção Real (%)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Produção!$K$16:$K$97</c:f>
              <c:numCache>
                <c:formatCode>0.00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DD-4F6A-9E1B-405608669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579439"/>
        <c:axId val="270580879"/>
      </c:lineChart>
      <c:lineChart>
        <c:grouping val="standard"/>
        <c:varyColors val="0"/>
        <c:ser>
          <c:idx val="2"/>
          <c:order val="3"/>
          <c:tx>
            <c:strRef>
              <c:f>Produção!$O$11</c:f>
              <c:strCache>
                <c:ptCount val="1"/>
                <c:pt idx="0">
                  <c:v>OAA Padrão Minimo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Produção!$O$16:$O$97</c:f>
              <c:numCache>
                <c:formatCode>0.0</c:formatCode>
                <c:ptCount val="82"/>
                <c:pt idx="0">
                  <c:v>0.68599999999999994</c:v>
                </c:pt>
                <c:pt idx="1">
                  <c:v>3.234</c:v>
                </c:pt>
                <c:pt idx="2">
                  <c:v>6.9579999999999993</c:v>
                </c:pt>
                <c:pt idx="3">
                  <c:v>11.956</c:v>
                </c:pt>
                <c:pt idx="4">
                  <c:v>17.64</c:v>
                </c:pt>
                <c:pt idx="5">
                  <c:v>23.715999999999998</c:v>
                </c:pt>
                <c:pt idx="6">
                  <c:v>29.988</c:v>
                </c:pt>
                <c:pt idx="7">
                  <c:v>36.358000000000004</c:v>
                </c:pt>
                <c:pt idx="8">
                  <c:v>42.826000000000001</c:v>
                </c:pt>
                <c:pt idx="9">
                  <c:v>49.391999999999996</c:v>
                </c:pt>
                <c:pt idx="10">
                  <c:v>55.86</c:v>
                </c:pt>
                <c:pt idx="11">
                  <c:v>62.426000000000002</c:v>
                </c:pt>
                <c:pt idx="12">
                  <c:v>68.992000000000004</c:v>
                </c:pt>
                <c:pt idx="13">
                  <c:v>75.557999999999993</c:v>
                </c:pt>
                <c:pt idx="14">
                  <c:v>82.123999999999995</c:v>
                </c:pt>
                <c:pt idx="15">
                  <c:v>88.591999999999999</c:v>
                </c:pt>
                <c:pt idx="16">
                  <c:v>95.157999999999987</c:v>
                </c:pt>
                <c:pt idx="17">
                  <c:v>101.72399999999999</c:v>
                </c:pt>
                <c:pt idx="18">
                  <c:v>108.19200000000001</c:v>
                </c:pt>
                <c:pt idx="19">
                  <c:v>114.66</c:v>
                </c:pt>
                <c:pt idx="20">
                  <c:v>121.12799999999999</c:v>
                </c:pt>
                <c:pt idx="21">
                  <c:v>127.59599999999999</c:v>
                </c:pt>
                <c:pt idx="22">
                  <c:v>134.06400000000002</c:v>
                </c:pt>
                <c:pt idx="23">
                  <c:v>140.434</c:v>
                </c:pt>
                <c:pt idx="24">
                  <c:v>146.90200000000002</c:v>
                </c:pt>
                <c:pt idx="25">
                  <c:v>153.27199999999999</c:v>
                </c:pt>
                <c:pt idx="26">
                  <c:v>159.642</c:v>
                </c:pt>
                <c:pt idx="27">
                  <c:v>165.91400000000002</c:v>
                </c:pt>
                <c:pt idx="28">
                  <c:v>172.28400000000002</c:v>
                </c:pt>
                <c:pt idx="29">
                  <c:v>178.55599999999998</c:v>
                </c:pt>
                <c:pt idx="30">
                  <c:v>184.828</c:v>
                </c:pt>
                <c:pt idx="31">
                  <c:v>191.00200000000001</c:v>
                </c:pt>
                <c:pt idx="32">
                  <c:v>197.274</c:v>
                </c:pt>
                <c:pt idx="33">
                  <c:v>203.44799999999998</c:v>
                </c:pt>
                <c:pt idx="34">
                  <c:v>209.524</c:v>
                </c:pt>
                <c:pt idx="35">
                  <c:v>215.69799999999998</c:v>
                </c:pt>
                <c:pt idx="36">
                  <c:v>221.774</c:v>
                </c:pt>
                <c:pt idx="37">
                  <c:v>227.85</c:v>
                </c:pt>
                <c:pt idx="38">
                  <c:v>233.828</c:v>
                </c:pt>
                <c:pt idx="39">
                  <c:v>239.80599999999998</c:v>
                </c:pt>
                <c:pt idx="40">
                  <c:v>245.78400000000002</c:v>
                </c:pt>
                <c:pt idx="41">
                  <c:v>251.76199999999997</c:v>
                </c:pt>
                <c:pt idx="42">
                  <c:v>257.642</c:v>
                </c:pt>
                <c:pt idx="43">
                  <c:v>263.52199999999999</c:v>
                </c:pt>
                <c:pt idx="44">
                  <c:v>269.30400000000003</c:v>
                </c:pt>
                <c:pt idx="45">
                  <c:v>275.08599999999996</c:v>
                </c:pt>
                <c:pt idx="46">
                  <c:v>280.86799999999999</c:v>
                </c:pt>
                <c:pt idx="47">
                  <c:v>286.64999999999998</c:v>
                </c:pt>
                <c:pt idx="48">
                  <c:v>292.334</c:v>
                </c:pt>
                <c:pt idx="49">
                  <c:v>298.01800000000003</c:v>
                </c:pt>
                <c:pt idx="50">
                  <c:v>303.60399999999998</c:v>
                </c:pt>
                <c:pt idx="51">
                  <c:v>309.19</c:v>
                </c:pt>
                <c:pt idx="52">
                  <c:v>314.77600000000001</c:v>
                </c:pt>
                <c:pt idx="53">
                  <c:v>320.26400000000001</c:v>
                </c:pt>
                <c:pt idx="54">
                  <c:v>325.75199999999995</c:v>
                </c:pt>
                <c:pt idx="55">
                  <c:v>331.142</c:v>
                </c:pt>
                <c:pt idx="56">
                  <c:v>336.53199999999998</c:v>
                </c:pt>
                <c:pt idx="57">
                  <c:v>341.92199999999997</c:v>
                </c:pt>
                <c:pt idx="58">
                  <c:v>347.214</c:v>
                </c:pt>
                <c:pt idx="59">
                  <c:v>352.40800000000002</c:v>
                </c:pt>
                <c:pt idx="60">
                  <c:v>357.7</c:v>
                </c:pt>
                <c:pt idx="61">
                  <c:v>362.79599999999999</c:v>
                </c:pt>
                <c:pt idx="62">
                  <c:v>367.99</c:v>
                </c:pt>
                <c:pt idx="63">
                  <c:v>372.988</c:v>
                </c:pt>
                <c:pt idx="64">
                  <c:v>378.084</c:v>
                </c:pt>
                <c:pt idx="65">
                  <c:v>383.08199999999999</c:v>
                </c:pt>
                <c:pt idx="66">
                  <c:v>387.98199999999997</c:v>
                </c:pt>
                <c:pt idx="67">
                  <c:v>392.88199999999995</c:v>
                </c:pt>
                <c:pt idx="68">
                  <c:v>397.68400000000003</c:v>
                </c:pt>
                <c:pt idx="69">
                  <c:v>402.48599999999999</c:v>
                </c:pt>
                <c:pt idx="70">
                  <c:v>407.28800000000001</c:v>
                </c:pt>
                <c:pt idx="71">
                  <c:v>411.99199999999996</c:v>
                </c:pt>
                <c:pt idx="72">
                  <c:v>416.59800000000001</c:v>
                </c:pt>
                <c:pt idx="73">
                  <c:v>421.20400000000001</c:v>
                </c:pt>
                <c:pt idx="74">
                  <c:v>425.81</c:v>
                </c:pt>
                <c:pt idx="75">
                  <c:v>430.31800000000004</c:v>
                </c:pt>
                <c:pt idx="76">
                  <c:v>434.72800000000001</c:v>
                </c:pt>
                <c:pt idx="77">
                  <c:v>439.13800000000003</c:v>
                </c:pt>
                <c:pt idx="78">
                  <c:v>443.548</c:v>
                </c:pt>
                <c:pt idx="79">
                  <c:v>447.76199999999994</c:v>
                </c:pt>
                <c:pt idx="80">
                  <c:v>452.07400000000001</c:v>
                </c:pt>
                <c:pt idx="81">
                  <c:v>456.28800000000001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DD-4F6A-9E1B-4056086692A8}"/>
            </c:ext>
          </c:extLst>
        </c:ser>
        <c:ser>
          <c:idx val="3"/>
          <c:order val="4"/>
          <c:tx>
            <c:strRef>
              <c:f>Produção!$P$11</c:f>
              <c:strCache>
                <c:ptCount val="1"/>
                <c:pt idx="0">
                  <c:v>OAA Padrão Máximo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Produção!$P$16:$P$97</c:f>
              <c:numCache>
                <c:formatCode>0.0</c:formatCode>
                <c:ptCount val="82"/>
                <c:pt idx="0">
                  <c:v>0.71399999999999997</c:v>
                </c:pt>
                <c:pt idx="1">
                  <c:v>3.3659999999999997</c:v>
                </c:pt>
                <c:pt idx="2">
                  <c:v>7.242</c:v>
                </c:pt>
                <c:pt idx="3">
                  <c:v>12.443999999999999</c:v>
                </c:pt>
                <c:pt idx="4">
                  <c:v>18.36</c:v>
                </c:pt>
                <c:pt idx="5">
                  <c:v>24.684000000000001</c:v>
                </c:pt>
                <c:pt idx="6">
                  <c:v>31.212000000000003</c:v>
                </c:pt>
                <c:pt idx="7">
                  <c:v>37.841999999999999</c:v>
                </c:pt>
                <c:pt idx="8">
                  <c:v>44.574000000000005</c:v>
                </c:pt>
                <c:pt idx="9">
                  <c:v>51.408000000000001</c:v>
                </c:pt>
                <c:pt idx="10">
                  <c:v>58.14</c:v>
                </c:pt>
                <c:pt idx="11">
                  <c:v>64.974000000000004</c:v>
                </c:pt>
                <c:pt idx="12">
                  <c:v>71.808000000000007</c:v>
                </c:pt>
                <c:pt idx="13">
                  <c:v>78.641999999999996</c:v>
                </c:pt>
                <c:pt idx="14">
                  <c:v>85.475999999999999</c:v>
                </c:pt>
                <c:pt idx="15">
                  <c:v>92.208000000000013</c:v>
                </c:pt>
                <c:pt idx="16">
                  <c:v>99.042000000000002</c:v>
                </c:pt>
                <c:pt idx="17">
                  <c:v>105.876</c:v>
                </c:pt>
                <c:pt idx="18">
                  <c:v>112.608</c:v>
                </c:pt>
                <c:pt idx="19">
                  <c:v>119.34</c:v>
                </c:pt>
                <c:pt idx="20">
                  <c:v>126.072</c:v>
                </c:pt>
                <c:pt idx="21">
                  <c:v>132.804</c:v>
                </c:pt>
                <c:pt idx="22">
                  <c:v>139.536</c:v>
                </c:pt>
                <c:pt idx="23">
                  <c:v>146.16600000000003</c:v>
                </c:pt>
                <c:pt idx="24">
                  <c:v>152.898</c:v>
                </c:pt>
                <c:pt idx="25">
                  <c:v>159.52800000000002</c:v>
                </c:pt>
                <c:pt idx="26">
                  <c:v>166.15800000000002</c:v>
                </c:pt>
                <c:pt idx="27">
                  <c:v>172.68600000000001</c:v>
                </c:pt>
                <c:pt idx="28">
                  <c:v>179.316</c:v>
                </c:pt>
                <c:pt idx="29">
                  <c:v>185.84399999999999</c:v>
                </c:pt>
                <c:pt idx="30">
                  <c:v>192.37199999999999</c:v>
                </c:pt>
                <c:pt idx="31">
                  <c:v>198.798</c:v>
                </c:pt>
                <c:pt idx="32">
                  <c:v>205.32600000000002</c:v>
                </c:pt>
                <c:pt idx="33">
                  <c:v>211.75200000000001</c:v>
                </c:pt>
                <c:pt idx="34">
                  <c:v>218.07600000000002</c:v>
                </c:pt>
                <c:pt idx="35">
                  <c:v>224.50200000000001</c:v>
                </c:pt>
                <c:pt idx="36">
                  <c:v>230.82600000000002</c:v>
                </c:pt>
                <c:pt idx="37">
                  <c:v>237.15</c:v>
                </c:pt>
                <c:pt idx="38">
                  <c:v>243.37199999999999</c:v>
                </c:pt>
                <c:pt idx="39">
                  <c:v>249.59399999999999</c:v>
                </c:pt>
                <c:pt idx="40">
                  <c:v>255.816</c:v>
                </c:pt>
                <c:pt idx="41">
                  <c:v>262.03799999999995</c:v>
                </c:pt>
                <c:pt idx="42">
                  <c:v>268.15799999999996</c:v>
                </c:pt>
                <c:pt idx="43">
                  <c:v>274.27799999999996</c:v>
                </c:pt>
                <c:pt idx="44">
                  <c:v>280.29599999999999</c:v>
                </c:pt>
                <c:pt idx="45">
                  <c:v>286.31400000000002</c:v>
                </c:pt>
                <c:pt idx="46">
                  <c:v>292.33200000000005</c:v>
                </c:pt>
                <c:pt idx="47">
                  <c:v>298.35000000000002</c:v>
                </c:pt>
                <c:pt idx="48">
                  <c:v>304.26600000000002</c:v>
                </c:pt>
                <c:pt idx="49">
                  <c:v>310.18200000000002</c:v>
                </c:pt>
                <c:pt idx="50">
                  <c:v>315.99600000000004</c:v>
                </c:pt>
                <c:pt idx="51">
                  <c:v>321.81</c:v>
                </c:pt>
                <c:pt idx="52">
                  <c:v>327.62399999999997</c:v>
                </c:pt>
                <c:pt idx="53">
                  <c:v>333.33600000000001</c:v>
                </c:pt>
                <c:pt idx="54">
                  <c:v>339.048</c:v>
                </c:pt>
                <c:pt idx="55">
                  <c:v>344.65799999999996</c:v>
                </c:pt>
                <c:pt idx="56">
                  <c:v>350.26799999999997</c:v>
                </c:pt>
                <c:pt idx="57">
                  <c:v>355.87799999999999</c:v>
                </c:pt>
                <c:pt idx="58">
                  <c:v>361.38600000000002</c:v>
                </c:pt>
                <c:pt idx="59">
                  <c:v>366.79200000000003</c:v>
                </c:pt>
                <c:pt idx="60">
                  <c:v>372.3</c:v>
                </c:pt>
                <c:pt idx="61">
                  <c:v>377.60399999999998</c:v>
                </c:pt>
                <c:pt idx="62">
                  <c:v>383.01</c:v>
                </c:pt>
                <c:pt idx="63">
                  <c:v>388.21200000000005</c:v>
                </c:pt>
                <c:pt idx="64">
                  <c:v>393.51600000000002</c:v>
                </c:pt>
                <c:pt idx="65">
                  <c:v>398.71799999999996</c:v>
                </c:pt>
                <c:pt idx="66">
                  <c:v>403.81799999999998</c:v>
                </c:pt>
                <c:pt idx="67">
                  <c:v>408.91800000000001</c:v>
                </c:pt>
                <c:pt idx="68">
                  <c:v>413.916</c:v>
                </c:pt>
                <c:pt idx="69">
                  <c:v>418.91399999999999</c:v>
                </c:pt>
                <c:pt idx="70">
                  <c:v>423.91200000000003</c:v>
                </c:pt>
                <c:pt idx="71">
                  <c:v>428.80799999999999</c:v>
                </c:pt>
                <c:pt idx="72">
                  <c:v>433.60200000000003</c:v>
                </c:pt>
                <c:pt idx="73">
                  <c:v>438.39600000000002</c:v>
                </c:pt>
                <c:pt idx="74">
                  <c:v>443.19</c:v>
                </c:pt>
                <c:pt idx="75">
                  <c:v>447.88200000000001</c:v>
                </c:pt>
                <c:pt idx="76">
                  <c:v>452.47200000000004</c:v>
                </c:pt>
                <c:pt idx="77">
                  <c:v>457.06200000000001</c:v>
                </c:pt>
                <c:pt idx="78">
                  <c:v>461.65200000000004</c:v>
                </c:pt>
                <c:pt idx="79">
                  <c:v>466.03800000000001</c:v>
                </c:pt>
                <c:pt idx="80">
                  <c:v>470.52600000000001</c:v>
                </c:pt>
                <c:pt idx="81">
                  <c:v>474.91200000000003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DD-4F6A-9E1B-4056086692A8}"/>
            </c:ext>
          </c:extLst>
        </c:ser>
        <c:ser>
          <c:idx val="5"/>
          <c:order val="5"/>
          <c:tx>
            <c:strRef>
              <c:f>Produção!$N$11</c:f>
              <c:strCache>
                <c:ptCount val="1"/>
                <c:pt idx="0">
                  <c:v>OAA Real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Produção!$N$16:$N$97</c:f>
              <c:numCache>
                <c:formatCode>0.00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DD-4F6A-9E1B-405608669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1688159"/>
        <c:axId val="191679999"/>
      </c:lineChart>
      <c:catAx>
        <c:axId val="2705794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IDADE EM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0580879"/>
        <c:crosses val="autoZero"/>
        <c:auto val="1"/>
        <c:lblAlgn val="ctr"/>
        <c:lblOffset val="100"/>
        <c:noMultiLvlLbl val="0"/>
      </c:catAx>
      <c:valAx>
        <c:axId val="27058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DE PRODUÇÃO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0579439"/>
        <c:crosses val="autoZero"/>
        <c:crossBetween val="between"/>
      </c:valAx>
      <c:valAx>
        <c:axId val="191679999"/>
        <c:scaling>
          <c:orientation val="minMax"/>
          <c:max val="9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OAA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1688159"/>
        <c:crosses val="max"/>
        <c:crossBetween val="between"/>
      </c:valAx>
      <c:catAx>
        <c:axId val="191688159"/>
        <c:scaling>
          <c:orientation val="minMax"/>
        </c:scaling>
        <c:delete val="1"/>
        <c:axPos val="b"/>
        <c:majorTickMark val="out"/>
        <c:minorTickMark val="none"/>
        <c:tickLblPos val="nextTo"/>
        <c:crossAx val="1916799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PESO CORPORAL E PESO DE OVO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Produção!$X$10</c:f>
              <c:strCache>
                <c:ptCount val="1"/>
                <c:pt idx="0">
                  <c:v>Peso Corporal Padrão (kg)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Produção!$X$16:$X$97</c:f>
              <c:numCache>
                <c:formatCode>#,##0</c:formatCode>
                <c:ptCount val="82"/>
                <c:pt idx="0">
                  <c:v>1544</c:v>
                </c:pt>
                <c:pt idx="1">
                  <c:v>1613</c:v>
                </c:pt>
                <c:pt idx="2">
                  <c:v>1679</c:v>
                </c:pt>
                <c:pt idx="3">
                  <c:v>1737</c:v>
                </c:pt>
                <c:pt idx="4">
                  <c:v>1781</c:v>
                </c:pt>
                <c:pt idx="5">
                  <c:v>1817</c:v>
                </c:pt>
                <c:pt idx="6">
                  <c:v>1843</c:v>
                </c:pt>
                <c:pt idx="7">
                  <c:v>1859</c:v>
                </c:pt>
                <c:pt idx="8">
                  <c:v>1867</c:v>
                </c:pt>
                <c:pt idx="9">
                  <c:v>1872</c:v>
                </c:pt>
                <c:pt idx="10">
                  <c:v>1875</c:v>
                </c:pt>
                <c:pt idx="11">
                  <c:v>1878</c:v>
                </c:pt>
                <c:pt idx="12">
                  <c:v>1881</c:v>
                </c:pt>
                <c:pt idx="13">
                  <c:v>1883</c:v>
                </c:pt>
                <c:pt idx="14">
                  <c:v>1886</c:v>
                </c:pt>
                <c:pt idx="15">
                  <c:v>1889</c:v>
                </c:pt>
                <c:pt idx="16">
                  <c:v>1891</c:v>
                </c:pt>
                <c:pt idx="17">
                  <c:v>1893</c:v>
                </c:pt>
                <c:pt idx="18">
                  <c:v>1895</c:v>
                </c:pt>
                <c:pt idx="19">
                  <c:v>1897</c:v>
                </c:pt>
                <c:pt idx="20">
                  <c:v>1900</c:v>
                </c:pt>
                <c:pt idx="21">
                  <c:v>1902</c:v>
                </c:pt>
                <c:pt idx="22">
                  <c:v>1905</c:v>
                </c:pt>
                <c:pt idx="23">
                  <c:v>1908</c:v>
                </c:pt>
                <c:pt idx="24">
                  <c:v>1910</c:v>
                </c:pt>
                <c:pt idx="25">
                  <c:v>1912</c:v>
                </c:pt>
                <c:pt idx="26">
                  <c:v>1915</c:v>
                </c:pt>
                <c:pt idx="27">
                  <c:v>1917</c:v>
                </c:pt>
                <c:pt idx="28">
                  <c:v>1920</c:v>
                </c:pt>
                <c:pt idx="29">
                  <c:v>1922</c:v>
                </c:pt>
                <c:pt idx="30">
                  <c:v>1925</c:v>
                </c:pt>
                <c:pt idx="31">
                  <c:v>1928</c:v>
                </c:pt>
                <c:pt idx="32">
                  <c:v>1930</c:v>
                </c:pt>
                <c:pt idx="33">
                  <c:v>1932</c:v>
                </c:pt>
                <c:pt idx="34">
                  <c:v>1934</c:v>
                </c:pt>
                <c:pt idx="35">
                  <c:v>1936</c:v>
                </c:pt>
                <c:pt idx="36">
                  <c:v>1939</c:v>
                </c:pt>
                <c:pt idx="37">
                  <c:v>1942</c:v>
                </c:pt>
                <c:pt idx="38">
                  <c:v>1945</c:v>
                </c:pt>
                <c:pt idx="39">
                  <c:v>1947</c:v>
                </c:pt>
                <c:pt idx="40">
                  <c:v>1949</c:v>
                </c:pt>
                <c:pt idx="41">
                  <c:v>1951</c:v>
                </c:pt>
                <c:pt idx="42">
                  <c:v>1954</c:v>
                </c:pt>
                <c:pt idx="43">
                  <c:v>1956</c:v>
                </c:pt>
                <c:pt idx="44">
                  <c:v>1959</c:v>
                </c:pt>
                <c:pt idx="45">
                  <c:v>1961</c:v>
                </c:pt>
                <c:pt idx="46">
                  <c:v>1964</c:v>
                </c:pt>
                <c:pt idx="47">
                  <c:v>1967</c:v>
                </c:pt>
                <c:pt idx="48">
                  <c:v>1969</c:v>
                </c:pt>
                <c:pt idx="49">
                  <c:v>1971</c:v>
                </c:pt>
                <c:pt idx="50">
                  <c:v>1974</c:v>
                </c:pt>
                <c:pt idx="51">
                  <c:v>1976</c:v>
                </c:pt>
                <c:pt idx="52">
                  <c:v>1978</c:v>
                </c:pt>
                <c:pt idx="53">
                  <c:v>1980</c:v>
                </c:pt>
                <c:pt idx="54">
                  <c:v>1983</c:v>
                </c:pt>
                <c:pt idx="55">
                  <c:v>1986</c:v>
                </c:pt>
                <c:pt idx="56">
                  <c:v>1988</c:v>
                </c:pt>
                <c:pt idx="57">
                  <c:v>1990</c:v>
                </c:pt>
                <c:pt idx="58">
                  <c:v>1993</c:v>
                </c:pt>
                <c:pt idx="59">
                  <c:v>1995</c:v>
                </c:pt>
                <c:pt idx="60">
                  <c:v>1997</c:v>
                </c:pt>
                <c:pt idx="61">
                  <c:v>1999</c:v>
                </c:pt>
                <c:pt idx="62">
                  <c:v>2001</c:v>
                </c:pt>
                <c:pt idx="63">
                  <c:v>2003</c:v>
                </c:pt>
                <c:pt idx="64">
                  <c:v>2004</c:v>
                </c:pt>
                <c:pt idx="65">
                  <c:v>2006</c:v>
                </c:pt>
                <c:pt idx="66">
                  <c:v>2007</c:v>
                </c:pt>
                <c:pt idx="67">
                  <c:v>2009</c:v>
                </c:pt>
                <c:pt idx="68">
                  <c:v>2010</c:v>
                </c:pt>
                <c:pt idx="69">
                  <c:v>2012</c:v>
                </c:pt>
                <c:pt idx="70">
                  <c:v>2013</c:v>
                </c:pt>
                <c:pt idx="71">
                  <c:v>2015</c:v>
                </c:pt>
                <c:pt idx="72">
                  <c:v>2016</c:v>
                </c:pt>
                <c:pt idx="73">
                  <c:v>2018</c:v>
                </c:pt>
                <c:pt idx="74">
                  <c:v>2019</c:v>
                </c:pt>
                <c:pt idx="75">
                  <c:v>2021</c:v>
                </c:pt>
                <c:pt idx="76">
                  <c:v>2022</c:v>
                </c:pt>
                <c:pt idx="77">
                  <c:v>2023</c:v>
                </c:pt>
                <c:pt idx="78">
                  <c:v>2023</c:v>
                </c:pt>
                <c:pt idx="79">
                  <c:v>2023</c:v>
                </c:pt>
                <c:pt idx="80">
                  <c:v>2024</c:v>
                </c:pt>
                <c:pt idx="81">
                  <c:v>2024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4-49E6-93EE-922016C58FB8}"/>
            </c:ext>
          </c:extLst>
        </c:ser>
        <c:ser>
          <c:idx val="1"/>
          <c:order val="1"/>
          <c:tx>
            <c:strRef>
              <c:f>Produção!$W$10</c:f>
              <c:strCache>
                <c:ptCount val="1"/>
                <c:pt idx="0">
                  <c:v>Peso Corporal Real (kg)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Produção!$W$16:$W$97</c:f>
              <c:numCache>
                <c:formatCode>#,##0</c:formatCode>
                <c:ptCount val="8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C4-49E6-93EE-922016C58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2843039"/>
        <c:axId val="2042842559"/>
      </c:lineChart>
      <c:lineChart>
        <c:grouping val="standard"/>
        <c:varyColors val="0"/>
        <c:ser>
          <c:idx val="2"/>
          <c:order val="2"/>
          <c:tx>
            <c:strRef>
              <c:f>Produção!$R$11</c:f>
              <c:strCache>
                <c:ptCount val="1"/>
                <c:pt idx="0">
                  <c:v>Peso Ovo Padrão (g)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Produção!$R$16:$R$97</c:f>
              <c:numCache>
                <c:formatCode>0.0</c:formatCode>
                <c:ptCount val="82"/>
                <c:pt idx="0">
                  <c:v>42.9</c:v>
                </c:pt>
                <c:pt idx="1">
                  <c:v>45.4</c:v>
                </c:pt>
                <c:pt idx="2">
                  <c:v>48</c:v>
                </c:pt>
                <c:pt idx="3">
                  <c:v>50.4</c:v>
                </c:pt>
                <c:pt idx="4">
                  <c:v>52.6</c:v>
                </c:pt>
                <c:pt idx="5">
                  <c:v>54.5</c:v>
                </c:pt>
                <c:pt idx="6">
                  <c:v>56.2</c:v>
                </c:pt>
                <c:pt idx="7">
                  <c:v>57.4</c:v>
                </c:pt>
                <c:pt idx="8">
                  <c:v>58.5</c:v>
                </c:pt>
                <c:pt idx="9">
                  <c:v>59.4</c:v>
                </c:pt>
                <c:pt idx="10">
                  <c:v>60.2</c:v>
                </c:pt>
                <c:pt idx="11">
                  <c:v>60.8</c:v>
                </c:pt>
                <c:pt idx="12">
                  <c:v>61.2</c:v>
                </c:pt>
                <c:pt idx="13">
                  <c:v>61.6</c:v>
                </c:pt>
                <c:pt idx="14">
                  <c:v>61.9</c:v>
                </c:pt>
                <c:pt idx="15">
                  <c:v>62.1</c:v>
                </c:pt>
                <c:pt idx="16">
                  <c:v>62.3</c:v>
                </c:pt>
                <c:pt idx="17">
                  <c:v>62.5</c:v>
                </c:pt>
                <c:pt idx="18">
                  <c:v>62.6</c:v>
                </c:pt>
                <c:pt idx="19">
                  <c:v>62.7</c:v>
                </c:pt>
                <c:pt idx="20">
                  <c:v>62.9</c:v>
                </c:pt>
                <c:pt idx="21">
                  <c:v>63</c:v>
                </c:pt>
                <c:pt idx="22">
                  <c:v>63.2</c:v>
                </c:pt>
                <c:pt idx="23">
                  <c:v>63.3</c:v>
                </c:pt>
                <c:pt idx="24">
                  <c:v>63.4</c:v>
                </c:pt>
                <c:pt idx="25">
                  <c:v>63.6</c:v>
                </c:pt>
                <c:pt idx="26">
                  <c:v>63.7</c:v>
                </c:pt>
                <c:pt idx="27">
                  <c:v>63.8</c:v>
                </c:pt>
                <c:pt idx="28">
                  <c:v>63.9</c:v>
                </c:pt>
                <c:pt idx="29">
                  <c:v>63.9</c:v>
                </c:pt>
                <c:pt idx="30">
                  <c:v>64</c:v>
                </c:pt>
                <c:pt idx="31">
                  <c:v>64.099999999999994</c:v>
                </c:pt>
                <c:pt idx="32">
                  <c:v>64.2</c:v>
                </c:pt>
                <c:pt idx="33">
                  <c:v>64.2</c:v>
                </c:pt>
                <c:pt idx="34">
                  <c:v>64.3</c:v>
                </c:pt>
                <c:pt idx="35">
                  <c:v>64.400000000000006</c:v>
                </c:pt>
                <c:pt idx="36">
                  <c:v>64.400000000000006</c:v>
                </c:pt>
                <c:pt idx="37">
                  <c:v>64.5</c:v>
                </c:pt>
                <c:pt idx="38">
                  <c:v>64.5</c:v>
                </c:pt>
                <c:pt idx="39">
                  <c:v>64.599999999999994</c:v>
                </c:pt>
                <c:pt idx="40">
                  <c:v>64.599999999999994</c:v>
                </c:pt>
                <c:pt idx="41">
                  <c:v>64.7</c:v>
                </c:pt>
                <c:pt idx="42">
                  <c:v>64.7</c:v>
                </c:pt>
                <c:pt idx="43">
                  <c:v>64.8</c:v>
                </c:pt>
                <c:pt idx="44">
                  <c:v>64.8</c:v>
                </c:pt>
                <c:pt idx="45">
                  <c:v>64.8</c:v>
                </c:pt>
                <c:pt idx="46">
                  <c:v>64.900000000000006</c:v>
                </c:pt>
                <c:pt idx="47">
                  <c:v>64.900000000000006</c:v>
                </c:pt>
                <c:pt idx="48">
                  <c:v>65</c:v>
                </c:pt>
                <c:pt idx="49">
                  <c:v>65</c:v>
                </c:pt>
                <c:pt idx="50">
                  <c:v>65.099999999999994</c:v>
                </c:pt>
                <c:pt idx="51">
                  <c:v>65.099999999999994</c:v>
                </c:pt>
                <c:pt idx="52">
                  <c:v>65.099999999999994</c:v>
                </c:pt>
                <c:pt idx="53">
                  <c:v>65.2</c:v>
                </c:pt>
                <c:pt idx="54">
                  <c:v>65.2</c:v>
                </c:pt>
                <c:pt idx="55">
                  <c:v>65.2</c:v>
                </c:pt>
                <c:pt idx="56">
                  <c:v>65.3</c:v>
                </c:pt>
                <c:pt idx="57">
                  <c:v>65.3</c:v>
                </c:pt>
                <c:pt idx="58">
                  <c:v>65.3</c:v>
                </c:pt>
                <c:pt idx="59">
                  <c:v>65.400000000000006</c:v>
                </c:pt>
                <c:pt idx="60">
                  <c:v>65.400000000000006</c:v>
                </c:pt>
                <c:pt idx="61">
                  <c:v>65.400000000000006</c:v>
                </c:pt>
                <c:pt idx="62">
                  <c:v>65.5</c:v>
                </c:pt>
                <c:pt idx="63">
                  <c:v>65.5</c:v>
                </c:pt>
                <c:pt idx="64">
                  <c:v>65.5</c:v>
                </c:pt>
                <c:pt idx="65">
                  <c:v>65.5</c:v>
                </c:pt>
                <c:pt idx="66">
                  <c:v>65.5</c:v>
                </c:pt>
                <c:pt idx="67">
                  <c:v>65.599999999999994</c:v>
                </c:pt>
                <c:pt idx="68">
                  <c:v>65.599999999999994</c:v>
                </c:pt>
                <c:pt idx="69">
                  <c:v>65.599999999999994</c:v>
                </c:pt>
                <c:pt idx="70">
                  <c:v>65.599999999999994</c:v>
                </c:pt>
                <c:pt idx="71">
                  <c:v>65.599999999999994</c:v>
                </c:pt>
                <c:pt idx="72">
                  <c:v>65.7</c:v>
                </c:pt>
                <c:pt idx="73">
                  <c:v>65.7</c:v>
                </c:pt>
                <c:pt idx="74">
                  <c:v>65.7</c:v>
                </c:pt>
                <c:pt idx="75">
                  <c:v>65.7</c:v>
                </c:pt>
                <c:pt idx="76">
                  <c:v>65.7</c:v>
                </c:pt>
                <c:pt idx="77">
                  <c:v>65.8</c:v>
                </c:pt>
                <c:pt idx="78">
                  <c:v>65.8</c:v>
                </c:pt>
                <c:pt idx="79">
                  <c:v>65.8</c:v>
                </c:pt>
                <c:pt idx="80">
                  <c:v>65.8</c:v>
                </c:pt>
                <c:pt idx="81">
                  <c:v>65.8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C4-49E6-93EE-922016C58FB8}"/>
            </c:ext>
          </c:extLst>
        </c:ser>
        <c:ser>
          <c:idx val="3"/>
          <c:order val="3"/>
          <c:tx>
            <c:strRef>
              <c:f>Produção!$Q$11</c:f>
              <c:strCache>
                <c:ptCount val="1"/>
                <c:pt idx="0">
                  <c:v>Peso Ovo Real (g)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Produção!$Q$16:$Q$97</c:f>
              <c:numCache>
                <c:formatCode>General</c:formatCode>
                <c:ptCount val="8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C4-49E6-93EE-922016C58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585375"/>
        <c:axId val="241583455"/>
      </c:lineChart>
      <c:catAx>
        <c:axId val="20428430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IDADE EM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2842559"/>
        <c:crosses val="autoZero"/>
        <c:auto val="1"/>
        <c:lblAlgn val="ctr"/>
        <c:lblOffset val="100"/>
        <c:noMultiLvlLbl val="0"/>
      </c:catAx>
      <c:valAx>
        <c:axId val="20428425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PESO CORPORAL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42843039"/>
        <c:crosses val="autoZero"/>
        <c:crossBetween val="between"/>
      </c:valAx>
      <c:valAx>
        <c:axId val="241583455"/>
        <c:scaling>
          <c:orientation val="minMax"/>
          <c:max val="2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PESO DE OVO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41585375"/>
        <c:crosses val="max"/>
        <c:crossBetween val="between"/>
      </c:valAx>
      <c:catAx>
        <c:axId val="2415853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41583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MORTALIDADE E VIABILIDADE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Produção!$H$11</c:f>
              <c:strCache>
                <c:ptCount val="1"/>
                <c:pt idx="0">
                  <c:v>Viabilidade Padrão (%)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Produção!$H$16:$H$97</c:f>
              <c:numCache>
                <c:formatCode>0.00</c:formatCode>
                <c:ptCount val="82"/>
                <c:pt idx="0">
                  <c:v>99.85</c:v>
                </c:pt>
                <c:pt idx="1">
                  <c:v>99.699999999999989</c:v>
                </c:pt>
                <c:pt idx="2">
                  <c:v>99.549999999999983</c:v>
                </c:pt>
                <c:pt idx="3">
                  <c:v>99.399999999999977</c:v>
                </c:pt>
                <c:pt idx="4">
                  <c:v>99.249999999999972</c:v>
                </c:pt>
                <c:pt idx="5">
                  <c:v>99.099999999999966</c:v>
                </c:pt>
                <c:pt idx="6">
                  <c:v>98.94999999999996</c:v>
                </c:pt>
                <c:pt idx="7">
                  <c:v>98.799999999999955</c:v>
                </c:pt>
                <c:pt idx="8">
                  <c:v>98.649999999999949</c:v>
                </c:pt>
                <c:pt idx="9">
                  <c:v>98.499999999999943</c:v>
                </c:pt>
                <c:pt idx="10">
                  <c:v>98.349999999999937</c:v>
                </c:pt>
                <c:pt idx="11">
                  <c:v>98.199999999999932</c:v>
                </c:pt>
                <c:pt idx="12">
                  <c:v>98.049999999999926</c:v>
                </c:pt>
                <c:pt idx="13">
                  <c:v>97.89999999999992</c:v>
                </c:pt>
                <c:pt idx="14">
                  <c:v>97.749999999999915</c:v>
                </c:pt>
                <c:pt idx="15">
                  <c:v>97.599999999999909</c:v>
                </c:pt>
                <c:pt idx="16">
                  <c:v>97.449999999999903</c:v>
                </c:pt>
                <c:pt idx="17">
                  <c:v>97.299999999999898</c:v>
                </c:pt>
                <c:pt idx="18">
                  <c:v>97.149999999999892</c:v>
                </c:pt>
                <c:pt idx="19">
                  <c:v>96.999999999999886</c:v>
                </c:pt>
                <c:pt idx="20">
                  <c:v>96.849999999999881</c:v>
                </c:pt>
                <c:pt idx="21">
                  <c:v>96.699999999999875</c:v>
                </c:pt>
                <c:pt idx="22">
                  <c:v>96.549999999999869</c:v>
                </c:pt>
                <c:pt idx="23">
                  <c:v>96.399999999999864</c:v>
                </c:pt>
                <c:pt idx="24">
                  <c:v>96.249999999999858</c:v>
                </c:pt>
                <c:pt idx="25">
                  <c:v>96.099999999999852</c:v>
                </c:pt>
                <c:pt idx="26">
                  <c:v>95.949999999999847</c:v>
                </c:pt>
                <c:pt idx="27">
                  <c:v>95.799999999999841</c:v>
                </c:pt>
                <c:pt idx="28">
                  <c:v>95.649999999999835</c:v>
                </c:pt>
                <c:pt idx="29">
                  <c:v>95.499999999999829</c:v>
                </c:pt>
                <c:pt idx="30">
                  <c:v>95.349999999999824</c:v>
                </c:pt>
                <c:pt idx="31">
                  <c:v>95.199999999999818</c:v>
                </c:pt>
                <c:pt idx="32">
                  <c:v>95.049999999999812</c:v>
                </c:pt>
                <c:pt idx="33">
                  <c:v>94.899999999999807</c:v>
                </c:pt>
                <c:pt idx="34">
                  <c:v>94.749999999999801</c:v>
                </c:pt>
                <c:pt idx="35">
                  <c:v>94.599999999999795</c:v>
                </c:pt>
                <c:pt idx="36">
                  <c:v>94.44999999999979</c:v>
                </c:pt>
                <c:pt idx="37">
                  <c:v>94.299999999999784</c:v>
                </c:pt>
                <c:pt idx="38">
                  <c:v>94.149999999999778</c:v>
                </c:pt>
                <c:pt idx="39">
                  <c:v>93.999999999999773</c:v>
                </c:pt>
                <c:pt idx="40">
                  <c:v>93.849999999999767</c:v>
                </c:pt>
                <c:pt idx="41">
                  <c:v>93.699999999999761</c:v>
                </c:pt>
                <c:pt idx="42">
                  <c:v>93.549999999999756</c:v>
                </c:pt>
                <c:pt idx="43">
                  <c:v>93.39999999999975</c:v>
                </c:pt>
                <c:pt idx="44">
                  <c:v>93.249999999999744</c:v>
                </c:pt>
                <c:pt idx="45">
                  <c:v>93.099999999999739</c:v>
                </c:pt>
                <c:pt idx="46">
                  <c:v>92.949999999999733</c:v>
                </c:pt>
                <c:pt idx="47">
                  <c:v>92.799999999999727</c:v>
                </c:pt>
                <c:pt idx="48">
                  <c:v>92.649999999999721</c:v>
                </c:pt>
                <c:pt idx="49">
                  <c:v>92.499999999999716</c:v>
                </c:pt>
                <c:pt idx="50">
                  <c:v>92.34999999999971</c:v>
                </c:pt>
                <c:pt idx="51">
                  <c:v>92.199999999999704</c:v>
                </c:pt>
                <c:pt idx="52">
                  <c:v>92.049999999999699</c:v>
                </c:pt>
                <c:pt idx="53">
                  <c:v>91.899999999999693</c:v>
                </c:pt>
                <c:pt idx="54">
                  <c:v>91.749999999999687</c:v>
                </c:pt>
                <c:pt idx="55">
                  <c:v>91.599999999999682</c:v>
                </c:pt>
                <c:pt idx="56">
                  <c:v>91.449999999999676</c:v>
                </c:pt>
                <c:pt idx="57">
                  <c:v>91.29999999999967</c:v>
                </c:pt>
                <c:pt idx="58">
                  <c:v>91.149999999999665</c:v>
                </c:pt>
                <c:pt idx="59">
                  <c:v>90.999999999999659</c:v>
                </c:pt>
                <c:pt idx="60">
                  <c:v>90.849999999999653</c:v>
                </c:pt>
                <c:pt idx="61">
                  <c:v>90.699999999999648</c:v>
                </c:pt>
                <c:pt idx="62">
                  <c:v>90.549999999999642</c:v>
                </c:pt>
                <c:pt idx="63">
                  <c:v>90.399999999999636</c:v>
                </c:pt>
                <c:pt idx="64">
                  <c:v>90.249999999999631</c:v>
                </c:pt>
                <c:pt idx="65">
                  <c:v>90.099999999999625</c:v>
                </c:pt>
                <c:pt idx="66">
                  <c:v>89.949999999999619</c:v>
                </c:pt>
                <c:pt idx="67">
                  <c:v>89.799999999999613</c:v>
                </c:pt>
                <c:pt idx="68">
                  <c:v>89.649999999999608</c:v>
                </c:pt>
                <c:pt idx="69">
                  <c:v>89.499999999999602</c:v>
                </c:pt>
                <c:pt idx="70">
                  <c:v>89.349999999999596</c:v>
                </c:pt>
                <c:pt idx="71">
                  <c:v>89.199999999999591</c:v>
                </c:pt>
                <c:pt idx="72">
                  <c:v>89.049999999999585</c:v>
                </c:pt>
                <c:pt idx="73">
                  <c:v>88.899999999999579</c:v>
                </c:pt>
                <c:pt idx="74">
                  <c:v>88.749999999999574</c:v>
                </c:pt>
                <c:pt idx="75">
                  <c:v>88.599999999999568</c:v>
                </c:pt>
                <c:pt idx="76">
                  <c:v>88.449999999999562</c:v>
                </c:pt>
                <c:pt idx="77">
                  <c:v>88.299999999999557</c:v>
                </c:pt>
                <c:pt idx="78">
                  <c:v>88.149999999999551</c:v>
                </c:pt>
                <c:pt idx="79">
                  <c:v>87.999999999999545</c:v>
                </c:pt>
                <c:pt idx="80">
                  <c:v>87.84999999999954</c:v>
                </c:pt>
                <c:pt idx="81">
                  <c:v>87.699999999999534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FD-47F9-B123-2FC712D9C37C}"/>
            </c:ext>
          </c:extLst>
        </c:ser>
        <c:ser>
          <c:idx val="1"/>
          <c:order val="1"/>
          <c:tx>
            <c:strRef>
              <c:f>Produção!$G$11</c:f>
              <c:strCache>
                <c:ptCount val="1"/>
                <c:pt idx="0">
                  <c:v>Viabilidade Real (%)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Produção!$G$16:$G$97</c:f>
              <c:numCache>
                <c:formatCode>0.00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D-47F9-B123-2FC712D9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566607"/>
        <c:axId val="271563247"/>
      </c:lineChart>
      <c:lineChart>
        <c:grouping val="standard"/>
        <c:varyColors val="0"/>
        <c:ser>
          <c:idx val="2"/>
          <c:order val="2"/>
          <c:tx>
            <c:strRef>
              <c:f>Produção!$E$11</c:f>
              <c:strCache>
                <c:ptCount val="1"/>
                <c:pt idx="0">
                  <c:v>Mort. Sem. Real (%)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Produção!$E$16:$E$97</c:f>
              <c:numCache>
                <c:formatCode>0.00</c:formatCode>
                <c:ptCount val="8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FD-47F9-B123-2FC712D9C37C}"/>
            </c:ext>
          </c:extLst>
        </c:ser>
        <c:ser>
          <c:idx val="3"/>
          <c:order val="3"/>
          <c:tx>
            <c:strRef>
              <c:f>Produção!$F$11</c:f>
              <c:strCache>
                <c:ptCount val="1"/>
                <c:pt idx="0">
                  <c:v>Mort. Sem. Padrão (%)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Produção!$B$16:$B$97</c:f>
              <c:numCache>
                <c:formatCode>General</c:formatCode>
                <c:ptCount val="82"/>
                <c:pt idx="0">
                  <c:v>19</c:v>
                </c:pt>
                <c:pt idx="1">
                  <c:v>20</c:v>
                </c:pt>
                <c:pt idx="2">
                  <c:v>21</c:v>
                </c:pt>
                <c:pt idx="3">
                  <c:v>22</c:v>
                </c:pt>
                <c:pt idx="4">
                  <c:v>23</c:v>
                </c:pt>
                <c:pt idx="5">
                  <c:v>24</c:v>
                </c:pt>
                <c:pt idx="6">
                  <c:v>25</c:v>
                </c:pt>
                <c:pt idx="7">
                  <c:v>26</c:v>
                </c:pt>
                <c:pt idx="8">
                  <c:v>27</c:v>
                </c:pt>
                <c:pt idx="9">
                  <c:v>28</c:v>
                </c:pt>
                <c:pt idx="10">
                  <c:v>29</c:v>
                </c:pt>
                <c:pt idx="11">
                  <c:v>30</c:v>
                </c:pt>
                <c:pt idx="12">
                  <c:v>31</c:v>
                </c:pt>
                <c:pt idx="13">
                  <c:v>32</c:v>
                </c:pt>
                <c:pt idx="14">
                  <c:v>33</c:v>
                </c:pt>
                <c:pt idx="15">
                  <c:v>34</c:v>
                </c:pt>
                <c:pt idx="16">
                  <c:v>35</c:v>
                </c:pt>
                <c:pt idx="17">
                  <c:v>36</c:v>
                </c:pt>
                <c:pt idx="18">
                  <c:v>37</c:v>
                </c:pt>
                <c:pt idx="19">
                  <c:v>38</c:v>
                </c:pt>
                <c:pt idx="20">
                  <c:v>39</c:v>
                </c:pt>
                <c:pt idx="21">
                  <c:v>40</c:v>
                </c:pt>
                <c:pt idx="22">
                  <c:v>41</c:v>
                </c:pt>
                <c:pt idx="23">
                  <c:v>42</c:v>
                </c:pt>
                <c:pt idx="24">
                  <c:v>43</c:v>
                </c:pt>
                <c:pt idx="25">
                  <c:v>44</c:v>
                </c:pt>
                <c:pt idx="26">
                  <c:v>45</c:v>
                </c:pt>
                <c:pt idx="27">
                  <c:v>46</c:v>
                </c:pt>
                <c:pt idx="28">
                  <c:v>47</c:v>
                </c:pt>
                <c:pt idx="29">
                  <c:v>48</c:v>
                </c:pt>
                <c:pt idx="30">
                  <c:v>49</c:v>
                </c:pt>
                <c:pt idx="31">
                  <c:v>50</c:v>
                </c:pt>
                <c:pt idx="32">
                  <c:v>51</c:v>
                </c:pt>
                <c:pt idx="33">
                  <c:v>52</c:v>
                </c:pt>
                <c:pt idx="34">
                  <c:v>53</c:v>
                </c:pt>
                <c:pt idx="35">
                  <c:v>54</c:v>
                </c:pt>
                <c:pt idx="36">
                  <c:v>55</c:v>
                </c:pt>
                <c:pt idx="37">
                  <c:v>56</c:v>
                </c:pt>
                <c:pt idx="38">
                  <c:v>57</c:v>
                </c:pt>
                <c:pt idx="39">
                  <c:v>58</c:v>
                </c:pt>
                <c:pt idx="40">
                  <c:v>59</c:v>
                </c:pt>
                <c:pt idx="41">
                  <c:v>60</c:v>
                </c:pt>
                <c:pt idx="42">
                  <c:v>61</c:v>
                </c:pt>
                <c:pt idx="43">
                  <c:v>62</c:v>
                </c:pt>
                <c:pt idx="44">
                  <c:v>63</c:v>
                </c:pt>
                <c:pt idx="45">
                  <c:v>64</c:v>
                </c:pt>
                <c:pt idx="46">
                  <c:v>65</c:v>
                </c:pt>
                <c:pt idx="47">
                  <c:v>66</c:v>
                </c:pt>
                <c:pt idx="48">
                  <c:v>67</c:v>
                </c:pt>
                <c:pt idx="49">
                  <c:v>68</c:v>
                </c:pt>
                <c:pt idx="50">
                  <c:v>69</c:v>
                </c:pt>
                <c:pt idx="51">
                  <c:v>70</c:v>
                </c:pt>
                <c:pt idx="52">
                  <c:v>71</c:v>
                </c:pt>
                <c:pt idx="53">
                  <c:v>72</c:v>
                </c:pt>
                <c:pt idx="54">
                  <c:v>73</c:v>
                </c:pt>
                <c:pt idx="55">
                  <c:v>74</c:v>
                </c:pt>
                <c:pt idx="56">
                  <c:v>75</c:v>
                </c:pt>
                <c:pt idx="57">
                  <c:v>76</c:v>
                </c:pt>
                <c:pt idx="58">
                  <c:v>77</c:v>
                </c:pt>
                <c:pt idx="59">
                  <c:v>78</c:v>
                </c:pt>
                <c:pt idx="60">
                  <c:v>79</c:v>
                </c:pt>
                <c:pt idx="61">
                  <c:v>80</c:v>
                </c:pt>
                <c:pt idx="62">
                  <c:v>81</c:v>
                </c:pt>
                <c:pt idx="63">
                  <c:v>82</c:v>
                </c:pt>
                <c:pt idx="64">
                  <c:v>83</c:v>
                </c:pt>
                <c:pt idx="65">
                  <c:v>84</c:v>
                </c:pt>
                <c:pt idx="66">
                  <c:v>85</c:v>
                </c:pt>
                <c:pt idx="67">
                  <c:v>86</c:v>
                </c:pt>
                <c:pt idx="68">
                  <c:v>87</c:v>
                </c:pt>
                <c:pt idx="69">
                  <c:v>88</c:v>
                </c:pt>
                <c:pt idx="70">
                  <c:v>89</c:v>
                </c:pt>
                <c:pt idx="71">
                  <c:v>90</c:v>
                </c:pt>
                <c:pt idx="72">
                  <c:v>91</c:v>
                </c:pt>
                <c:pt idx="73">
                  <c:v>92</c:v>
                </c:pt>
                <c:pt idx="74">
                  <c:v>93</c:v>
                </c:pt>
                <c:pt idx="75">
                  <c:v>94</c:v>
                </c:pt>
                <c:pt idx="76">
                  <c:v>95</c:v>
                </c:pt>
                <c:pt idx="77">
                  <c:v>96</c:v>
                </c:pt>
                <c:pt idx="78">
                  <c:v>97</c:v>
                </c:pt>
                <c:pt idx="79">
                  <c:v>98</c:v>
                </c:pt>
                <c:pt idx="80">
                  <c:v>99</c:v>
                </c:pt>
                <c:pt idx="81">
                  <c:v>100</c:v>
                </c:pt>
              </c:numCache>
            </c:numRef>
          </c:cat>
          <c:val>
            <c:numRef>
              <c:f>Produção!$F$16:$F$97</c:f>
              <c:numCache>
                <c:formatCode>0.00</c:formatCode>
                <c:ptCount val="82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0.15</c:v>
                </c:pt>
                <c:pt idx="13">
                  <c:v>0.15</c:v>
                </c:pt>
                <c:pt idx="14">
                  <c:v>0.15</c:v>
                </c:pt>
                <c:pt idx="15">
                  <c:v>0.15</c:v>
                </c:pt>
                <c:pt idx="16">
                  <c:v>0.15</c:v>
                </c:pt>
                <c:pt idx="17">
                  <c:v>0.15</c:v>
                </c:pt>
                <c:pt idx="18">
                  <c:v>0.15</c:v>
                </c:pt>
                <c:pt idx="19">
                  <c:v>0.15</c:v>
                </c:pt>
                <c:pt idx="20">
                  <c:v>0.15</c:v>
                </c:pt>
                <c:pt idx="21">
                  <c:v>0.15</c:v>
                </c:pt>
                <c:pt idx="22">
                  <c:v>0.15</c:v>
                </c:pt>
                <c:pt idx="23">
                  <c:v>0.15</c:v>
                </c:pt>
                <c:pt idx="24">
                  <c:v>0.15</c:v>
                </c:pt>
                <c:pt idx="25">
                  <c:v>0.15</c:v>
                </c:pt>
                <c:pt idx="26">
                  <c:v>0.15</c:v>
                </c:pt>
                <c:pt idx="27">
                  <c:v>0.15</c:v>
                </c:pt>
                <c:pt idx="28">
                  <c:v>0.15</c:v>
                </c:pt>
                <c:pt idx="29">
                  <c:v>0.15</c:v>
                </c:pt>
                <c:pt idx="30">
                  <c:v>0.15</c:v>
                </c:pt>
                <c:pt idx="31">
                  <c:v>0.15</c:v>
                </c:pt>
                <c:pt idx="32">
                  <c:v>0.15</c:v>
                </c:pt>
                <c:pt idx="33">
                  <c:v>0.15</c:v>
                </c:pt>
                <c:pt idx="34">
                  <c:v>0.15</c:v>
                </c:pt>
                <c:pt idx="35">
                  <c:v>0.15</c:v>
                </c:pt>
                <c:pt idx="36">
                  <c:v>0.15</c:v>
                </c:pt>
                <c:pt idx="37">
                  <c:v>0.15</c:v>
                </c:pt>
                <c:pt idx="38">
                  <c:v>0.15</c:v>
                </c:pt>
                <c:pt idx="39">
                  <c:v>0.15</c:v>
                </c:pt>
                <c:pt idx="40">
                  <c:v>0.15</c:v>
                </c:pt>
                <c:pt idx="41">
                  <c:v>0.15</c:v>
                </c:pt>
                <c:pt idx="42">
                  <c:v>0.15</c:v>
                </c:pt>
                <c:pt idx="43">
                  <c:v>0.15</c:v>
                </c:pt>
                <c:pt idx="44">
                  <c:v>0.15</c:v>
                </c:pt>
                <c:pt idx="45">
                  <c:v>0.15</c:v>
                </c:pt>
                <c:pt idx="46">
                  <c:v>0.15</c:v>
                </c:pt>
                <c:pt idx="47">
                  <c:v>0.15</c:v>
                </c:pt>
                <c:pt idx="48">
                  <c:v>0.15</c:v>
                </c:pt>
                <c:pt idx="49">
                  <c:v>0.15</c:v>
                </c:pt>
                <c:pt idx="50">
                  <c:v>0.15</c:v>
                </c:pt>
                <c:pt idx="51">
                  <c:v>0.15</c:v>
                </c:pt>
                <c:pt idx="52">
                  <c:v>0.15</c:v>
                </c:pt>
                <c:pt idx="53">
                  <c:v>0.15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FD-47F9-B123-2FC712D9C3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038495"/>
        <c:axId val="134034175"/>
      </c:lineChart>
      <c:catAx>
        <c:axId val="27156660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IDADE EM SEMANAS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1563247"/>
        <c:crosses val="autoZero"/>
        <c:auto val="1"/>
        <c:lblAlgn val="ctr"/>
        <c:lblOffset val="100"/>
        <c:noMultiLvlLbl val="0"/>
      </c:catAx>
      <c:valAx>
        <c:axId val="2715632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bg2"/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VIABILIDADE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71566607"/>
        <c:crosses val="autoZero"/>
        <c:crossBetween val="between"/>
      </c:valAx>
      <c:valAx>
        <c:axId val="134034175"/>
        <c:scaling>
          <c:orientation val="minMax"/>
          <c:max val="1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DE MORTALIDADE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4038495"/>
        <c:crosses val="max"/>
        <c:crossBetween val="between"/>
      </c:valAx>
      <c:catAx>
        <c:axId val="1340384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40341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66675</xdr:rowOff>
    </xdr:from>
    <xdr:to>
      <xdr:col>1</xdr:col>
      <xdr:colOff>333375</xdr:colOff>
      <xdr:row>3</xdr:row>
      <xdr:rowOff>180975</xdr:rowOff>
    </xdr:to>
    <xdr:pic>
      <xdr:nvPicPr>
        <xdr:cNvPr id="2175" name="Imagem 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47" t="27800" r="38980" b="34021"/>
        <a:stretch>
          <a:fillRect/>
        </a:stretch>
      </xdr:blipFill>
      <xdr:spPr bwMode="auto">
        <a:xfrm>
          <a:off x="142875" y="66675"/>
          <a:ext cx="90487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C99808A-6AA6-AB86-7EC0-6B790F47AE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14</xdr:col>
      <xdr:colOff>314325</xdr:colOff>
      <xdr:row>25</xdr:row>
      <xdr:rowOff>19050</xdr:rowOff>
    </xdr:to>
    <xdr:graphicFrame macro="">
      <xdr:nvGraphicFramePr>
        <xdr:cNvPr id="26855" name="Gráfico 2">
          <a:extLst>
            <a:ext uri="{FF2B5EF4-FFF2-40B4-BE49-F238E27FC236}">
              <a16:creationId xmlns:a16="http://schemas.microsoft.com/office/drawing/2014/main" id="{00000000-0008-0000-0200-0000E7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9525</xdr:rowOff>
    </xdr:from>
    <xdr:to>
      <xdr:col>1</xdr:col>
      <xdr:colOff>247650</xdr:colOff>
      <xdr:row>3</xdr:row>
      <xdr:rowOff>123825</xdr:rowOff>
    </xdr:to>
    <xdr:pic>
      <xdr:nvPicPr>
        <xdr:cNvPr id="1150" name="Imagem 1">
          <a:extLst>
            <a:ext uri="{FF2B5EF4-FFF2-40B4-BE49-F238E27FC236}">
              <a16:creationId xmlns:a16="http://schemas.microsoft.com/office/drawing/2014/main" id="{00000000-0008-0000-03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947" t="27800" r="38980" b="34021"/>
        <a:stretch>
          <a:fillRect/>
        </a:stretch>
      </xdr:blipFill>
      <xdr:spPr bwMode="auto">
        <a:xfrm>
          <a:off x="142875" y="9525"/>
          <a:ext cx="9144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DC7A602-C982-E15B-7369-FEE5D8E66B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22EE2B6-DAED-1001-39AA-E271EBEE7E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600074</xdr:colOff>
      <xdr:row>26</xdr:row>
      <xdr:rowOff>9524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0395AA-6879-5AE9-2BF7-40FB10FE5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499984740745262"/>
  </sheetPr>
  <dimension ref="A1:AA102"/>
  <sheetViews>
    <sheetView showGridLines="0" topLeftCell="A5" zoomScale="80" zoomScaleNormal="80" workbookViewId="0">
      <selection activeCell="J27" sqref="J27"/>
    </sheetView>
  </sheetViews>
  <sheetFormatPr defaultColWidth="9.140625" defaultRowHeight="15" x14ac:dyDescent="0.25"/>
  <cols>
    <col min="1" max="1" width="10.7109375" style="3" customWidth="1"/>
    <col min="2" max="2" width="7.85546875" style="3" bestFit="1" customWidth="1"/>
    <col min="3" max="9" width="5.7109375" style="3" customWidth="1"/>
    <col min="10" max="10" width="16" style="3" customWidth="1"/>
    <col min="11" max="11" width="10.140625" style="3" customWidth="1"/>
    <col min="12" max="12" width="13" style="3" customWidth="1"/>
    <col min="13" max="13" width="10.85546875" style="3" customWidth="1"/>
    <col min="14" max="14" width="11.5703125" style="3" customWidth="1"/>
    <col min="15" max="15" width="13.5703125" style="3" customWidth="1"/>
    <col min="16" max="16" width="12.28515625" style="3" customWidth="1"/>
    <col min="17" max="17" width="11.42578125" style="3" customWidth="1"/>
    <col min="18" max="18" width="10" style="3" customWidth="1"/>
    <col min="19" max="20" width="9.7109375" style="3" customWidth="1"/>
    <col min="21" max="21" width="14.85546875" style="3" customWidth="1"/>
    <col min="22" max="22" width="12.5703125" style="3" customWidth="1"/>
    <col min="23" max="23" width="13" style="3" customWidth="1"/>
    <col min="24" max="24" width="13.5703125" style="3" customWidth="1"/>
    <col min="25" max="25" width="30.5703125" style="3" customWidth="1"/>
    <col min="26" max="26" width="12.42578125" style="3" bestFit="1" customWidth="1"/>
    <col min="27" max="27" width="35.5703125" style="3" customWidth="1"/>
    <col min="28" max="16384" width="9.140625" style="3"/>
  </cols>
  <sheetData>
    <row r="1" spans="1:27" customFormat="1" ht="23.25" x14ac:dyDescent="0.35">
      <c r="A1" s="99" t="s">
        <v>21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7" customFormat="1" x14ac:dyDescent="0.25"/>
    <row r="3" spans="1:27" customFormat="1" ht="23.25" x14ac:dyDescent="0.35">
      <c r="A3" s="99" t="s">
        <v>80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</row>
    <row r="4" spans="1:27" customFormat="1" x14ac:dyDescent="0.25"/>
    <row r="5" spans="1:27" customFormat="1" ht="28.5" customHeight="1" x14ac:dyDescent="0.25"/>
    <row r="6" spans="1:27" x14ac:dyDescent="0.25">
      <c r="A6" s="10" t="s">
        <v>53</v>
      </c>
      <c r="B6" s="106"/>
      <c r="C6" s="108"/>
      <c r="D6" s="108"/>
      <c r="E6" s="107"/>
      <c r="F6"/>
      <c r="G6"/>
      <c r="H6"/>
      <c r="I6"/>
      <c r="J6" s="10" t="s">
        <v>56</v>
      </c>
      <c r="K6"/>
      <c r="L6" s="95"/>
      <c r="M6" s="95"/>
      <c r="N6"/>
      <c r="O6"/>
      <c r="P6" s="10" t="s">
        <v>59</v>
      </c>
      <c r="Q6"/>
      <c r="R6" s="109"/>
      <c r="S6" s="109"/>
      <c r="T6" s="109"/>
      <c r="U6"/>
      <c r="V6"/>
      <c r="W6" s="10" t="s">
        <v>19</v>
      </c>
      <c r="X6"/>
      <c r="Y6" s="57"/>
      <c r="AA6"/>
    </row>
    <row r="7" spans="1:27" x14ac:dyDescent="0.25">
      <c r="A7" s="10" t="s">
        <v>54</v>
      </c>
      <c r="B7" s="106"/>
      <c r="C7" s="108"/>
      <c r="D7" s="108"/>
      <c r="E7" s="107"/>
      <c r="F7"/>
      <c r="G7"/>
      <c r="H7"/>
      <c r="I7"/>
      <c r="J7" s="11" t="s">
        <v>57</v>
      </c>
      <c r="K7"/>
      <c r="L7" s="105"/>
      <c r="M7" s="105"/>
      <c r="N7"/>
      <c r="O7"/>
      <c r="P7" s="10" t="s">
        <v>60</v>
      </c>
      <c r="Q7"/>
      <c r="R7" s="95"/>
      <c r="S7" s="95"/>
      <c r="T7" s="95"/>
      <c r="U7"/>
      <c r="V7"/>
      <c r="W7" s="10" t="s">
        <v>62</v>
      </c>
      <c r="X7"/>
      <c r="Y7" s="57"/>
      <c r="AA7"/>
    </row>
    <row r="8" spans="1:27" x14ac:dyDescent="0.25">
      <c r="A8" s="10" t="s">
        <v>55</v>
      </c>
      <c r="B8" s="95"/>
      <c r="C8" s="95"/>
      <c r="D8" s="95"/>
      <c r="E8" s="95"/>
      <c r="F8"/>
      <c r="G8"/>
      <c r="H8"/>
      <c r="I8"/>
      <c r="J8" s="11" t="s">
        <v>58</v>
      </c>
      <c r="K8"/>
      <c r="L8" s="106"/>
      <c r="M8" s="107"/>
      <c r="N8"/>
      <c r="O8"/>
      <c r="P8" s="10" t="s">
        <v>61</v>
      </c>
      <c r="Q8"/>
      <c r="R8" s="95"/>
      <c r="S8" s="95"/>
      <c r="T8" s="95"/>
      <c r="U8"/>
      <c r="V8"/>
      <c r="W8"/>
      <c r="X8"/>
      <c r="Y8"/>
      <c r="Z8"/>
      <c r="AA8"/>
    </row>
    <row r="9" spans="1:27" customFormat="1" x14ac:dyDescent="0.25"/>
    <row r="10" spans="1:27" customFormat="1" x14ac:dyDescent="0.25"/>
    <row r="11" spans="1:27" ht="15" customHeight="1" x14ac:dyDescent="0.25">
      <c r="A11" s="111" t="s">
        <v>17</v>
      </c>
      <c r="B11" s="114" t="s">
        <v>0</v>
      </c>
      <c r="C11" s="96" t="s">
        <v>1</v>
      </c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8"/>
      <c r="O11" s="96" t="s">
        <v>6</v>
      </c>
      <c r="P11" s="97"/>
      <c r="Q11" s="98"/>
      <c r="R11" s="102" t="s">
        <v>9</v>
      </c>
      <c r="S11" s="103"/>
      <c r="T11" s="103"/>
      <c r="U11" s="103"/>
      <c r="V11" s="104"/>
      <c r="W11" s="100" t="s">
        <v>12</v>
      </c>
      <c r="X11" s="110" t="s">
        <v>18</v>
      </c>
      <c r="Y11" s="100" t="s">
        <v>10</v>
      </c>
    </row>
    <row r="12" spans="1:27" ht="47.25" customHeight="1" x14ac:dyDescent="0.25">
      <c r="A12" s="112"/>
      <c r="B12" s="115"/>
      <c r="C12" s="5"/>
      <c r="D12" s="5"/>
      <c r="E12" s="5"/>
      <c r="F12" s="5"/>
      <c r="G12" s="5"/>
      <c r="H12" s="5"/>
      <c r="I12" s="5"/>
      <c r="J12" s="5" t="s">
        <v>2</v>
      </c>
      <c r="K12" s="5" t="s">
        <v>3</v>
      </c>
      <c r="L12" s="5" t="s">
        <v>31</v>
      </c>
      <c r="M12" s="5" t="s">
        <v>5</v>
      </c>
      <c r="N12" s="5" t="s">
        <v>4</v>
      </c>
      <c r="O12" s="5" t="s">
        <v>7</v>
      </c>
      <c r="P12" s="5" t="s">
        <v>67</v>
      </c>
      <c r="Q12" s="6" t="s">
        <v>8</v>
      </c>
      <c r="R12" s="6" t="s">
        <v>66</v>
      </c>
      <c r="S12" s="35" t="s">
        <v>82</v>
      </c>
      <c r="T12" s="35" t="s">
        <v>83</v>
      </c>
      <c r="U12" s="5" t="s">
        <v>16</v>
      </c>
      <c r="V12" s="35" t="s">
        <v>71</v>
      </c>
      <c r="W12" s="101"/>
      <c r="X12" s="110"/>
      <c r="Y12" s="101"/>
    </row>
    <row r="13" spans="1:27" ht="19.5" customHeight="1" x14ac:dyDescent="0.25">
      <c r="A13" s="112"/>
      <c r="B13" s="115"/>
      <c r="C13" s="7" t="s">
        <v>24</v>
      </c>
      <c r="D13" s="7" t="s">
        <v>25</v>
      </c>
      <c r="E13" s="7" t="s">
        <v>26</v>
      </c>
      <c r="F13" s="7" t="s">
        <v>27</v>
      </c>
      <c r="G13" s="7" t="s">
        <v>28</v>
      </c>
      <c r="H13" s="7" t="s">
        <v>29</v>
      </c>
      <c r="I13" s="7" t="s">
        <v>41</v>
      </c>
      <c r="J13" s="7" t="s">
        <v>43</v>
      </c>
      <c r="K13" s="7" t="s">
        <v>44</v>
      </c>
      <c r="L13" s="7"/>
      <c r="M13" s="7"/>
      <c r="N13" s="7"/>
      <c r="O13" s="7" t="s">
        <v>45</v>
      </c>
      <c r="P13" s="7"/>
      <c r="Q13" s="8"/>
      <c r="R13" s="8" t="s">
        <v>49</v>
      </c>
      <c r="S13" s="8"/>
      <c r="T13" s="7" t="s">
        <v>51</v>
      </c>
      <c r="U13" s="7"/>
      <c r="V13" s="7"/>
      <c r="W13" s="9"/>
      <c r="X13" s="7"/>
      <c r="Y13" s="9"/>
    </row>
    <row r="14" spans="1:27" ht="19.5" customHeight="1" x14ac:dyDescent="0.25">
      <c r="A14" s="113"/>
      <c r="B14" s="116"/>
      <c r="C14" s="7"/>
      <c r="D14" s="7"/>
      <c r="E14" s="7"/>
      <c r="F14" s="7"/>
      <c r="G14" s="7"/>
      <c r="H14" s="7"/>
      <c r="I14" s="7"/>
      <c r="J14" s="7" t="s">
        <v>42</v>
      </c>
      <c r="K14" s="7" t="s">
        <v>46</v>
      </c>
      <c r="L14" s="7" t="s">
        <v>47</v>
      </c>
      <c r="M14" s="7" t="s">
        <v>48</v>
      </c>
      <c r="N14" s="7"/>
      <c r="O14" s="7"/>
      <c r="P14" s="7" t="s">
        <v>50</v>
      </c>
      <c r="Q14" s="8"/>
      <c r="R14" s="8"/>
      <c r="S14" s="8"/>
      <c r="T14" s="7"/>
      <c r="U14" s="7" t="s">
        <v>52</v>
      </c>
      <c r="V14" s="7" t="s">
        <v>72</v>
      </c>
      <c r="W14" s="9"/>
      <c r="X14" s="7"/>
      <c r="Y14" s="9"/>
    </row>
    <row r="15" spans="1:27" ht="20.100000000000001" customHeight="1" x14ac:dyDescent="0.25">
      <c r="A15" s="12" t="str">
        <f>IF(L7="","",L7+6)</f>
        <v/>
      </c>
      <c r="B15" s="13">
        <v>1</v>
      </c>
      <c r="C15" s="57"/>
      <c r="D15" s="57"/>
      <c r="E15" s="57"/>
      <c r="F15" s="57"/>
      <c r="G15" s="57"/>
      <c r="H15" s="57"/>
      <c r="I15" s="57"/>
      <c r="J15" s="14" t="str">
        <f>IF(AND(C15="",D15="",E15="",F15="",G15="",H15="",I15=""),"",SUM(C15:I15)+L8)</f>
        <v/>
      </c>
      <c r="K15" s="52" t="str">
        <f>IF(J15="","",R6-J15)</f>
        <v/>
      </c>
      <c r="L15" s="2" t="str">
        <f>IF(J15="","",(J15/R6)*100)</f>
        <v/>
      </c>
      <c r="M15" s="2" t="str">
        <f>IF(J15="","",(K15/R$6)*100)</f>
        <v/>
      </c>
      <c r="N15" s="38">
        <v>99.4</v>
      </c>
      <c r="O15" s="58"/>
      <c r="P15" s="30" t="str">
        <f>IF(O15="","",((O15/7)/K15)*1000)</f>
        <v/>
      </c>
      <c r="Q15" s="77">
        <v>11</v>
      </c>
      <c r="R15" s="53"/>
      <c r="S15" s="62">
        <v>72.75</v>
      </c>
      <c r="T15" s="52">
        <v>77.25</v>
      </c>
      <c r="U15" s="31" t="str">
        <f>IF(R15="","",((R15/S15)*100)-100)</f>
        <v/>
      </c>
      <c r="V15" s="14" t="str">
        <f>IF(R15="","",R15-S15)</f>
        <v/>
      </c>
      <c r="W15" s="57"/>
      <c r="X15" s="57"/>
      <c r="Y15" s="45"/>
    </row>
    <row r="16" spans="1:27" ht="20.100000000000001" customHeight="1" x14ac:dyDescent="0.25">
      <c r="A16" s="12" t="str">
        <f>IF(L$7="","",A15+7)</f>
        <v/>
      </c>
      <c r="B16" s="13">
        <f t="shared" ref="B16:B32" si="0">B15+1</f>
        <v>2</v>
      </c>
      <c r="C16" s="57"/>
      <c r="D16" s="57"/>
      <c r="E16" s="57"/>
      <c r="F16" s="57"/>
      <c r="G16" s="57"/>
      <c r="H16" s="57"/>
      <c r="I16" s="57"/>
      <c r="J16" s="14" t="str">
        <f>IF(AND(C16="",D16="",E16="",F16="",G16="",H16="",I16=""),"",SUM(C16:I16))</f>
        <v/>
      </c>
      <c r="K16" s="52" t="str">
        <f>IF(J16="","",K15-J16)</f>
        <v/>
      </c>
      <c r="L16" s="2" t="str">
        <f>IF(J16="","",(J16/K15)*100)</f>
        <v/>
      </c>
      <c r="M16" s="2" t="str">
        <f>IF(J16="","",(K16/R$6)*100)</f>
        <v/>
      </c>
      <c r="N16" s="39">
        <v>99.27</v>
      </c>
      <c r="O16" s="58"/>
      <c r="P16" s="30" t="str">
        <f t="shared" ref="P16:P32" si="1">IF(O16="","",((O16/7)/K16)*1000)</f>
        <v/>
      </c>
      <c r="Q16" s="77">
        <v>17</v>
      </c>
      <c r="R16" s="53"/>
      <c r="S16" s="62">
        <v>121.25</v>
      </c>
      <c r="T16" s="52">
        <v>128.75</v>
      </c>
      <c r="U16" s="31" t="str">
        <f t="shared" ref="U16:U32" si="2">IF(R16="","",((R16/S16)*100)-100)</f>
        <v/>
      </c>
      <c r="V16" s="14" t="str">
        <f t="shared" ref="V16:V32" si="3">IF(R16="","",R16-S16)</f>
        <v/>
      </c>
      <c r="W16" s="57"/>
      <c r="X16" s="57"/>
      <c r="Y16" s="45"/>
    </row>
    <row r="17" spans="1:25" ht="20.100000000000001" customHeight="1" x14ac:dyDescent="0.25">
      <c r="A17" s="12" t="str">
        <f t="shared" ref="A17:A32" si="4">IF(L$7="","",A16+7)</f>
        <v/>
      </c>
      <c r="B17" s="13">
        <f t="shared" si="0"/>
        <v>3</v>
      </c>
      <c r="C17" s="57"/>
      <c r="D17" s="57"/>
      <c r="E17" s="57"/>
      <c r="F17" s="57"/>
      <c r="G17" s="57"/>
      <c r="H17" s="57"/>
      <c r="I17" s="57"/>
      <c r="J17" s="14" t="str">
        <f t="shared" ref="J17:J32" si="5">IF(AND(C17="",D17="",E17="",F17="",G17="",H17="",I17=""),"",SUM(C17:I17))</f>
        <v/>
      </c>
      <c r="K17" s="52" t="str">
        <f t="shared" ref="K17:K32" si="6">IF(J17="","",K16-J17)</f>
        <v/>
      </c>
      <c r="L17" s="2" t="str">
        <f t="shared" ref="L17:L32" si="7">IF(J17="","",(J17/K16)*100)</f>
        <v/>
      </c>
      <c r="M17" s="2" t="str">
        <f t="shared" ref="M17:M32" si="8">IF(J17="","",(K17/R$6)*100)</f>
        <v/>
      </c>
      <c r="N17" s="39">
        <v>99.15</v>
      </c>
      <c r="O17" s="58"/>
      <c r="P17" s="30" t="str">
        <f t="shared" si="1"/>
        <v/>
      </c>
      <c r="Q17" s="77">
        <v>22</v>
      </c>
      <c r="R17" s="53"/>
      <c r="S17" s="62">
        <v>184.29999999999998</v>
      </c>
      <c r="T17" s="52">
        <v>195.70000000000002</v>
      </c>
      <c r="U17" s="31" t="str">
        <f t="shared" si="2"/>
        <v/>
      </c>
      <c r="V17" s="14" t="str">
        <f t="shared" si="3"/>
        <v/>
      </c>
      <c r="W17" s="57"/>
      <c r="X17" s="57"/>
      <c r="Y17" s="45"/>
    </row>
    <row r="18" spans="1:25" ht="20.100000000000001" customHeight="1" x14ac:dyDescent="0.25">
      <c r="A18" s="12" t="str">
        <f t="shared" si="4"/>
        <v/>
      </c>
      <c r="B18" s="13">
        <f t="shared" si="0"/>
        <v>4</v>
      </c>
      <c r="C18" s="57"/>
      <c r="D18" s="57"/>
      <c r="E18" s="57"/>
      <c r="F18" s="57"/>
      <c r="G18" s="57"/>
      <c r="H18" s="57"/>
      <c r="I18" s="57"/>
      <c r="J18" s="14" t="str">
        <f t="shared" si="5"/>
        <v/>
      </c>
      <c r="K18" s="52" t="str">
        <f t="shared" si="6"/>
        <v/>
      </c>
      <c r="L18" s="2" t="str">
        <f t="shared" si="7"/>
        <v/>
      </c>
      <c r="M18" s="2" t="str">
        <f t="shared" si="8"/>
        <v/>
      </c>
      <c r="N18" s="39">
        <v>99.02</v>
      </c>
      <c r="O18" s="58"/>
      <c r="P18" s="30" t="str">
        <f t="shared" si="1"/>
        <v/>
      </c>
      <c r="Q18" s="77">
        <v>28</v>
      </c>
      <c r="R18" s="53"/>
      <c r="S18" s="62">
        <v>260.93</v>
      </c>
      <c r="T18" s="52">
        <v>277.07</v>
      </c>
      <c r="U18" s="31" t="str">
        <f t="shared" si="2"/>
        <v/>
      </c>
      <c r="V18" s="14" t="str">
        <f t="shared" si="3"/>
        <v/>
      </c>
      <c r="W18" s="57"/>
      <c r="X18" s="57"/>
      <c r="Y18" s="45"/>
    </row>
    <row r="19" spans="1:25" ht="20.100000000000001" customHeight="1" x14ac:dyDescent="0.25">
      <c r="A19" s="12" t="str">
        <f t="shared" si="4"/>
        <v/>
      </c>
      <c r="B19" s="13">
        <f t="shared" si="0"/>
        <v>5</v>
      </c>
      <c r="C19" s="57"/>
      <c r="D19" s="57"/>
      <c r="E19" s="57"/>
      <c r="F19" s="57"/>
      <c r="G19" s="57"/>
      <c r="H19" s="57"/>
      <c r="I19" s="57"/>
      <c r="J19" s="14" t="str">
        <f t="shared" si="5"/>
        <v/>
      </c>
      <c r="K19" s="52" t="str">
        <f t="shared" si="6"/>
        <v/>
      </c>
      <c r="L19" s="2" t="str">
        <f t="shared" si="7"/>
        <v/>
      </c>
      <c r="M19" s="2" t="str">
        <f t="shared" si="8"/>
        <v/>
      </c>
      <c r="N19" s="39">
        <v>98.89</v>
      </c>
      <c r="O19" s="58"/>
      <c r="P19" s="30" t="str">
        <f t="shared" si="1"/>
        <v/>
      </c>
      <c r="Q19" s="77">
        <v>35</v>
      </c>
      <c r="R19" s="53"/>
      <c r="S19" s="62">
        <v>350.17</v>
      </c>
      <c r="T19" s="52">
        <v>371.83</v>
      </c>
      <c r="U19" s="31" t="str">
        <f t="shared" si="2"/>
        <v/>
      </c>
      <c r="V19" s="14" t="str">
        <f t="shared" si="3"/>
        <v/>
      </c>
      <c r="W19" s="57"/>
      <c r="X19" s="57"/>
      <c r="Y19" s="45"/>
    </row>
    <row r="20" spans="1:25" ht="20.100000000000001" customHeight="1" x14ac:dyDescent="0.25">
      <c r="A20" s="12" t="str">
        <f t="shared" si="4"/>
        <v/>
      </c>
      <c r="B20" s="13">
        <f t="shared" si="0"/>
        <v>6</v>
      </c>
      <c r="C20" s="57"/>
      <c r="D20" s="57"/>
      <c r="E20" s="57"/>
      <c r="F20" s="57"/>
      <c r="G20" s="57"/>
      <c r="H20" s="57"/>
      <c r="I20" s="57"/>
      <c r="J20" s="14" t="str">
        <f t="shared" si="5"/>
        <v/>
      </c>
      <c r="K20" s="52" t="str">
        <f t="shared" si="6"/>
        <v/>
      </c>
      <c r="L20" s="2" t="str">
        <f t="shared" si="7"/>
        <v/>
      </c>
      <c r="M20" s="2" t="str">
        <f t="shared" si="8"/>
        <v/>
      </c>
      <c r="N20" s="39">
        <v>98.77</v>
      </c>
      <c r="O20" s="58"/>
      <c r="P20" s="30" t="str">
        <f t="shared" si="1"/>
        <v/>
      </c>
      <c r="Q20" s="77">
        <v>40</v>
      </c>
      <c r="R20" s="53"/>
      <c r="S20" s="62">
        <v>449.11</v>
      </c>
      <c r="T20" s="52">
        <v>476.89</v>
      </c>
      <c r="U20" s="31" t="str">
        <f t="shared" si="2"/>
        <v/>
      </c>
      <c r="V20" s="14" t="str">
        <f t="shared" si="3"/>
        <v/>
      </c>
      <c r="W20" s="57"/>
      <c r="X20" s="57"/>
      <c r="Y20" s="45"/>
    </row>
    <row r="21" spans="1:25" ht="20.100000000000001" customHeight="1" x14ac:dyDescent="0.25">
      <c r="A21" s="12" t="str">
        <f t="shared" si="4"/>
        <v/>
      </c>
      <c r="B21" s="13">
        <f t="shared" si="0"/>
        <v>7</v>
      </c>
      <c r="C21" s="57"/>
      <c r="D21" s="57"/>
      <c r="E21" s="57"/>
      <c r="F21" s="57"/>
      <c r="G21" s="57"/>
      <c r="H21" s="57"/>
      <c r="I21" s="57"/>
      <c r="J21" s="14" t="str">
        <f t="shared" si="5"/>
        <v/>
      </c>
      <c r="K21" s="52" t="str">
        <f t="shared" si="6"/>
        <v/>
      </c>
      <c r="L21" s="2" t="str">
        <f t="shared" si="7"/>
        <v/>
      </c>
      <c r="M21" s="2" t="str">
        <f t="shared" si="8"/>
        <v/>
      </c>
      <c r="N21" s="39">
        <v>98.64</v>
      </c>
      <c r="O21" s="58"/>
      <c r="P21" s="30" t="str">
        <f t="shared" si="1"/>
        <v/>
      </c>
      <c r="Q21" s="77">
        <v>46</v>
      </c>
      <c r="R21" s="53"/>
      <c r="S21" s="62">
        <v>549.02</v>
      </c>
      <c r="T21" s="52">
        <v>582.98</v>
      </c>
      <c r="U21" s="31" t="str">
        <f t="shared" si="2"/>
        <v/>
      </c>
      <c r="V21" s="14" t="str">
        <f t="shared" si="3"/>
        <v/>
      </c>
      <c r="W21" s="57"/>
      <c r="X21" s="57"/>
      <c r="Y21" s="45"/>
    </row>
    <row r="22" spans="1:25" ht="20.100000000000001" customHeight="1" x14ac:dyDescent="0.25">
      <c r="A22" s="12" t="str">
        <f t="shared" si="4"/>
        <v/>
      </c>
      <c r="B22" s="13">
        <f t="shared" si="0"/>
        <v>8</v>
      </c>
      <c r="C22" s="57"/>
      <c r="D22" s="57"/>
      <c r="E22" s="57"/>
      <c r="F22" s="57"/>
      <c r="G22" s="57"/>
      <c r="H22" s="57"/>
      <c r="I22" s="57"/>
      <c r="J22" s="14" t="str">
        <f t="shared" si="5"/>
        <v/>
      </c>
      <c r="K22" s="52" t="str">
        <f t="shared" si="6"/>
        <v/>
      </c>
      <c r="L22" s="2" t="str">
        <f t="shared" si="7"/>
        <v/>
      </c>
      <c r="M22" s="2" t="str">
        <f t="shared" si="8"/>
        <v/>
      </c>
      <c r="N22" s="39">
        <v>98.52</v>
      </c>
      <c r="O22" s="58"/>
      <c r="P22" s="30" t="str">
        <f t="shared" si="1"/>
        <v/>
      </c>
      <c r="Q22" s="77">
        <v>50</v>
      </c>
      <c r="R22" s="53"/>
      <c r="S22" s="62">
        <v>646.99</v>
      </c>
      <c r="T22" s="52">
        <v>687.01</v>
      </c>
      <c r="U22" s="31" t="str">
        <f t="shared" si="2"/>
        <v/>
      </c>
      <c r="V22" s="14" t="str">
        <f t="shared" si="3"/>
        <v/>
      </c>
      <c r="W22" s="57"/>
      <c r="X22" s="57"/>
      <c r="Y22" s="45"/>
    </row>
    <row r="23" spans="1:25" ht="20.100000000000001" customHeight="1" x14ac:dyDescent="0.25">
      <c r="A23" s="12" t="str">
        <f t="shared" si="4"/>
        <v/>
      </c>
      <c r="B23" s="13">
        <f t="shared" si="0"/>
        <v>9</v>
      </c>
      <c r="C23" s="57"/>
      <c r="D23" s="57"/>
      <c r="E23" s="57"/>
      <c r="F23" s="57"/>
      <c r="G23" s="57"/>
      <c r="H23" s="57"/>
      <c r="I23" s="57"/>
      <c r="J23" s="14" t="str">
        <f t="shared" si="5"/>
        <v/>
      </c>
      <c r="K23" s="52" t="str">
        <f t="shared" si="6"/>
        <v/>
      </c>
      <c r="L23" s="2" t="str">
        <f t="shared" si="7"/>
        <v/>
      </c>
      <c r="M23" s="2" t="str">
        <f t="shared" si="8"/>
        <v/>
      </c>
      <c r="N23" s="39">
        <v>98.39</v>
      </c>
      <c r="O23" s="58"/>
      <c r="P23" s="30" t="str">
        <f t="shared" si="1"/>
        <v/>
      </c>
      <c r="Q23" s="77">
        <v>54</v>
      </c>
      <c r="R23" s="53"/>
      <c r="S23" s="62">
        <v>742.05</v>
      </c>
      <c r="T23" s="52">
        <v>787.95</v>
      </c>
      <c r="U23" s="31" t="str">
        <f t="shared" si="2"/>
        <v/>
      </c>
      <c r="V23" s="14" t="str">
        <f t="shared" si="3"/>
        <v/>
      </c>
      <c r="W23" s="57"/>
      <c r="X23" s="57"/>
      <c r="Y23" s="45"/>
    </row>
    <row r="24" spans="1:25" ht="20.100000000000001" customHeight="1" x14ac:dyDescent="0.25">
      <c r="A24" s="12" t="str">
        <f t="shared" si="4"/>
        <v/>
      </c>
      <c r="B24" s="13">
        <f t="shared" si="0"/>
        <v>10</v>
      </c>
      <c r="C24" s="57"/>
      <c r="D24" s="57"/>
      <c r="E24" s="57"/>
      <c r="F24" s="57"/>
      <c r="G24" s="57"/>
      <c r="H24" s="57"/>
      <c r="I24" s="57"/>
      <c r="J24" s="14" t="str">
        <f t="shared" si="5"/>
        <v/>
      </c>
      <c r="K24" s="52" t="str">
        <f t="shared" si="6"/>
        <v/>
      </c>
      <c r="L24" s="2" t="str">
        <f t="shared" si="7"/>
        <v/>
      </c>
      <c r="M24" s="2" t="str">
        <f t="shared" si="8"/>
        <v/>
      </c>
      <c r="N24" s="39">
        <v>98.26</v>
      </c>
      <c r="O24" s="58"/>
      <c r="P24" s="30" t="str">
        <f t="shared" si="1"/>
        <v/>
      </c>
      <c r="Q24" s="77">
        <v>57</v>
      </c>
      <c r="R24" s="53"/>
      <c r="S24" s="62">
        <v>834.19999999999993</v>
      </c>
      <c r="T24" s="52">
        <v>885.80000000000007</v>
      </c>
      <c r="U24" s="31" t="str">
        <f t="shared" si="2"/>
        <v/>
      </c>
      <c r="V24" s="14" t="str">
        <f t="shared" si="3"/>
        <v/>
      </c>
      <c r="W24" s="57"/>
      <c r="X24" s="57"/>
      <c r="Y24" s="45"/>
    </row>
    <row r="25" spans="1:25" ht="20.100000000000001" customHeight="1" x14ac:dyDescent="0.25">
      <c r="A25" s="12" t="str">
        <f t="shared" si="4"/>
        <v/>
      </c>
      <c r="B25" s="13">
        <f t="shared" si="0"/>
        <v>11</v>
      </c>
      <c r="C25" s="57"/>
      <c r="D25" s="57"/>
      <c r="E25" s="57"/>
      <c r="F25" s="57"/>
      <c r="G25" s="57"/>
      <c r="H25" s="57"/>
      <c r="I25" s="57"/>
      <c r="J25" s="14" t="str">
        <f t="shared" si="5"/>
        <v/>
      </c>
      <c r="K25" s="52" t="str">
        <f t="shared" si="6"/>
        <v/>
      </c>
      <c r="L25" s="2" t="str">
        <f t="shared" si="7"/>
        <v/>
      </c>
      <c r="M25" s="2" t="str">
        <f t="shared" si="8"/>
        <v/>
      </c>
      <c r="N25" s="39">
        <v>98.14</v>
      </c>
      <c r="O25" s="58"/>
      <c r="P25" s="30" t="str">
        <f t="shared" si="1"/>
        <v/>
      </c>
      <c r="Q25" s="77">
        <v>59</v>
      </c>
      <c r="R25" s="53"/>
      <c r="S25" s="62">
        <v>920.53</v>
      </c>
      <c r="T25" s="52">
        <v>977.47</v>
      </c>
      <c r="U25" s="31" t="str">
        <f t="shared" si="2"/>
        <v/>
      </c>
      <c r="V25" s="14" t="str">
        <f t="shared" si="3"/>
        <v/>
      </c>
      <c r="W25" s="57"/>
      <c r="X25" s="57"/>
      <c r="Y25" s="45"/>
    </row>
    <row r="26" spans="1:25" ht="20.100000000000001" customHeight="1" x14ac:dyDescent="0.25">
      <c r="A26" s="12" t="str">
        <f t="shared" si="4"/>
        <v/>
      </c>
      <c r="B26" s="13">
        <f t="shared" si="0"/>
        <v>12</v>
      </c>
      <c r="C26" s="57"/>
      <c r="D26" s="57"/>
      <c r="E26" s="57"/>
      <c r="F26" s="57"/>
      <c r="G26" s="57"/>
      <c r="H26" s="57"/>
      <c r="I26" s="57"/>
      <c r="J26" s="14" t="str">
        <f t="shared" si="5"/>
        <v/>
      </c>
      <c r="K26" s="52" t="str">
        <f t="shared" si="6"/>
        <v/>
      </c>
      <c r="L26" s="2" t="str">
        <f t="shared" si="7"/>
        <v/>
      </c>
      <c r="M26" s="2" t="str">
        <f t="shared" si="8"/>
        <v/>
      </c>
      <c r="N26" s="39">
        <v>98.01</v>
      </c>
      <c r="O26" s="58"/>
      <c r="P26" s="30" t="str">
        <f t="shared" si="1"/>
        <v/>
      </c>
      <c r="Q26" s="77">
        <v>63</v>
      </c>
      <c r="R26" s="53"/>
      <c r="S26" s="62">
        <v>1002.98</v>
      </c>
      <c r="T26" s="52">
        <v>1065.02</v>
      </c>
      <c r="U26" s="31" t="str">
        <f t="shared" si="2"/>
        <v/>
      </c>
      <c r="V26" s="14" t="str">
        <f t="shared" si="3"/>
        <v/>
      </c>
      <c r="W26" s="57"/>
      <c r="X26" s="57"/>
      <c r="Y26" s="45"/>
    </row>
    <row r="27" spans="1:25" ht="20.100000000000001" customHeight="1" x14ac:dyDescent="0.25">
      <c r="A27" s="12" t="str">
        <f t="shared" si="4"/>
        <v/>
      </c>
      <c r="B27" s="13">
        <f t="shared" si="0"/>
        <v>13</v>
      </c>
      <c r="C27" s="57"/>
      <c r="D27" s="57"/>
      <c r="E27" s="57"/>
      <c r="F27" s="57"/>
      <c r="G27" s="57"/>
      <c r="H27" s="57"/>
      <c r="I27" s="57"/>
      <c r="J27" s="14" t="str">
        <f t="shared" si="5"/>
        <v/>
      </c>
      <c r="K27" s="52" t="str">
        <f t="shared" si="6"/>
        <v/>
      </c>
      <c r="L27" s="2" t="str">
        <f t="shared" si="7"/>
        <v/>
      </c>
      <c r="M27" s="2" t="str">
        <f t="shared" si="8"/>
        <v/>
      </c>
      <c r="N27" s="39">
        <v>97.88</v>
      </c>
      <c r="O27" s="58"/>
      <c r="P27" s="30" t="str">
        <f t="shared" si="1"/>
        <v/>
      </c>
      <c r="Q27" s="77">
        <v>64</v>
      </c>
      <c r="R27" s="53"/>
      <c r="S27" s="62">
        <v>1081.55</v>
      </c>
      <c r="T27" s="52">
        <v>1148.45</v>
      </c>
      <c r="U27" s="31" t="str">
        <f t="shared" si="2"/>
        <v/>
      </c>
      <c r="V27" s="14" t="str">
        <f t="shared" si="3"/>
        <v/>
      </c>
      <c r="W27" s="57"/>
      <c r="X27" s="57"/>
      <c r="Y27" s="45"/>
    </row>
    <row r="28" spans="1:25" ht="20.100000000000001" customHeight="1" x14ac:dyDescent="0.25">
      <c r="A28" s="12" t="str">
        <f t="shared" si="4"/>
        <v/>
      </c>
      <c r="B28" s="13">
        <f t="shared" si="0"/>
        <v>14</v>
      </c>
      <c r="C28" s="57"/>
      <c r="D28" s="57"/>
      <c r="E28" s="57"/>
      <c r="F28" s="57"/>
      <c r="G28" s="57"/>
      <c r="H28" s="57"/>
      <c r="I28" s="57"/>
      <c r="J28" s="14" t="str">
        <f t="shared" si="5"/>
        <v/>
      </c>
      <c r="K28" s="52" t="str">
        <f t="shared" si="6"/>
        <v/>
      </c>
      <c r="L28" s="2" t="str">
        <f t="shared" si="7"/>
        <v/>
      </c>
      <c r="M28" s="2" t="str">
        <f t="shared" si="8"/>
        <v/>
      </c>
      <c r="N28" s="39">
        <v>97.76</v>
      </c>
      <c r="O28" s="58"/>
      <c r="P28" s="30" t="str">
        <f t="shared" si="1"/>
        <v/>
      </c>
      <c r="Q28" s="77">
        <v>67</v>
      </c>
      <c r="R28" s="53"/>
      <c r="S28" s="62">
        <v>1157.21</v>
      </c>
      <c r="T28" s="52">
        <v>1228.79</v>
      </c>
      <c r="U28" s="31" t="str">
        <f t="shared" si="2"/>
        <v/>
      </c>
      <c r="V28" s="14" t="str">
        <f t="shared" si="3"/>
        <v/>
      </c>
      <c r="W28" s="57"/>
      <c r="X28" s="57"/>
      <c r="Y28" s="45"/>
    </row>
    <row r="29" spans="1:25" ht="20.100000000000001" customHeight="1" x14ac:dyDescent="0.25">
      <c r="A29" s="12" t="str">
        <f t="shared" si="4"/>
        <v/>
      </c>
      <c r="B29" s="13">
        <f t="shared" si="0"/>
        <v>15</v>
      </c>
      <c r="C29" s="57"/>
      <c r="D29" s="57"/>
      <c r="E29" s="57"/>
      <c r="F29" s="57"/>
      <c r="G29" s="57"/>
      <c r="H29" s="57"/>
      <c r="I29" s="57"/>
      <c r="J29" s="14" t="str">
        <f t="shared" si="5"/>
        <v/>
      </c>
      <c r="K29" s="52" t="str">
        <f t="shared" si="6"/>
        <v/>
      </c>
      <c r="L29" s="2" t="str">
        <f t="shared" si="7"/>
        <v/>
      </c>
      <c r="M29" s="2" t="str">
        <f t="shared" si="8"/>
        <v/>
      </c>
      <c r="N29" s="39">
        <v>97.63</v>
      </c>
      <c r="O29" s="58"/>
      <c r="P29" s="30" t="str">
        <f t="shared" si="1"/>
        <v/>
      </c>
      <c r="Q29" s="77">
        <v>69</v>
      </c>
      <c r="R29" s="53"/>
      <c r="S29" s="62">
        <v>1228.99</v>
      </c>
      <c r="T29" s="52">
        <v>1305.01</v>
      </c>
      <c r="U29" s="31" t="str">
        <f t="shared" si="2"/>
        <v/>
      </c>
      <c r="V29" s="14" t="str">
        <f t="shared" si="3"/>
        <v/>
      </c>
      <c r="W29" s="57"/>
      <c r="X29" s="57"/>
      <c r="Y29" s="45"/>
    </row>
    <row r="30" spans="1:25" ht="20.100000000000001" customHeight="1" x14ac:dyDescent="0.25">
      <c r="A30" s="12" t="str">
        <f t="shared" si="4"/>
        <v/>
      </c>
      <c r="B30" s="13">
        <f t="shared" si="0"/>
        <v>16</v>
      </c>
      <c r="C30" s="57"/>
      <c r="D30" s="57"/>
      <c r="E30" s="57"/>
      <c r="F30" s="57"/>
      <c r="G30" s="57"/>
      <c r="H30" s="57"/>
      <c r="I30" s="57"/>
      <c r="J30" s="14" t="str">
        <f t="shared" si="5"/>
        <v/>
      </c>
      <c r="K30" s="52" t="str">
        <f t="shared" si="6"/>
        <v/>
      </c>
      <c r="L30" s="2" t="str">
        <f t="shared" si="7"/>
        <v/>
      </c>
      <c r="M30" s="2" t="str">
        <f t="shared" si="8"/>
        <v/>
      </c>
      <c r="N30" s="39">
        <v>97.51</v>
      </c>
      <c r="O30" s="58"/>
      <c r="P30" s="30" t="str">
        <f t="shared" si="1"/>
        <v/>
      </c>
      <c r="Q30" s="77">
        <v>70</v>
      </c>
      <c r="R30" s="53"/>
      <c r="S30" s="62">
        <v>1297.8599999999999</v>
      </c>
      <c r="T30" s="52">
        <v>1378.14</v>
      </c>
      <c r="U30" s="31" t="str">
        <f t="shared" si="2"/>
        <v/>
      </c>
      <c r="V30" s="14" t="str">
        <f t="shared" si="3"/>
        <v/>
      </c>
      <c r="W30" s="57"/>
      <c r="X30" s="57"/>
      <c r="Y30" s="45"/>
    </row>
    <row r="31" spans="1:25" ht="20.100000000000001" customHeight="1" x14ac:dyDescent="0.25">
      <c r="A31" s="12" t="str">
        <f t="shared" si="4"/>
        <v/>
      </c>
      <c r="B31" s="13">
        <f t="shared" si="0"/>
        <v>17</v>
      </c>
      <c r="C31" s="57"/>
      <c r="D31" s="57"/>
      <c r="E31" s="57"/>
      <c r="F31" s="57"/>
      <c r="G31" s="57"/>
      <c r="H31" s="57"/>
      <c r="I31" s="57"/>
      <c r="J31" s="14" t="str">
        <f t="shared" si="5"/>
        <v/>
      </c>
      <c r="K31" s="52" t="str">
        <f t="shared" si="6"/>
        <v/>
      </c>
      <c r="L31" s="2" t="str">
        <f t="shared" si="7"/>
        <v/>
      </c>
      <c r="M31" s="2" t="str">
        <f t="shared" si="8"/>
        <v/>
      </c>
      <c r="N31" s="39">
        <v>97.38</v>
      </c>
      <c r="O31" s="58"/>
      <c r="P31" s="30" t="str">
        <f t="shared" si="1"/>
        <v/>
      </c>
      <c r="Q31" s="77">
        <v>71</v>
      </c>
      <c r="R31" s="53"/>
      <c r="S31" s="62">
        <v>1364.79</v>
      </c>
      <c r="T31" s="52">
        <v>1449.21</v>
      </c>
      <c r="U31" s="31" t="str">
        <f t="shared" si="2"/>
        <v/>
      </c>
      <c r="V31" s="14" t="str">
        <f t="shared" si="3"/>
        <v/>
      </c>
      <c r="W31" s="57"/>
      <c r="X31" s="57"/>
      <c r="Y31" s="45"/>
    </row>
    <row r="32" spans="1:25" ht="20.100000000000001" customHeight="1" x14ac:dyDescent="0.25">
      <c r="A32" s="12" t="str">
        <f t="shared" si="4"/>
        <v/>
      </c>
      <c r="B32" s="13">
        <f t="shared" si="0"/>
        <v>18</v>
      </c>
      <c r="C32" s="57"/>
      <c r="D32" s="57"/>
      <c r="E32" s="57"/>
      <c r="F32" s="57"/>
      <c r="G32" s="57"/>
      <c r="H32" s="57"/>
      <c r="I32" s="57"/>
      <c r="J32" s="14" t="str">
        <f t="shared" si="5"/>
        <v/>
      </c>
      <c r="K32" s="52" t="str">
        <f t="shared" si="6"/>
        <v/>
      </c>
      <c r="L32" s="2" t="str">
        <f t="shared" si="7"/>
        <v/>
      </c>
      <c r="M32" s="2" t="str">
        <f t="shared" si="8"/>
        <v/>
      </c>
      <c r="N32" s="39">
        <v>97.25</v>
      </c>
      <c r="O32" s="58"/>
      <c r="P32" s="30" t="str">
        <f t="shared" si="1"/>
        <v/>
      </c>
      <c r="Q32" s="78">
        <v>74</v>
      </c>
      <c r="R32" s="53"/>
      <c r="S32" s="62">
        <v>1430.75</v>
      </c>
      <c r="T32" s="52">
        <v>1519.25</v>
      </c>
      <c r="U32" s="31" t="str">
        <f t="shared" si="2"/>
        <v/>
      </c>
      <c r="V32" s="14" t="str">
        <f t="shared" si="3"/>
        <v/>
      </c>
      <c r="W32" s="57"/>
      <c r="X32" s="57"/>
      <c r="Y32" s="45"/>
    </row>
    <row r="33" spans="1:25" x14ac:dyDescent="0.25">
      <c r="Q33" s="41"/>
    </row>
    <row r="34" spans="1:25" x14ac:dyDescent="0.25">
      <c r="A34" s="75" t="s">
        <v>77</v>
      </c>
      <c r="B34" s="76">
        <v>44621</v>
      </c>
      <c r="Q34" s="40"/>
      <c r="X34" s="4"/>
      <c r="Y34" s="4"/>
    </row>
    <row r="35" spans="1:25" x14ac:dyDescent="0.25">
      <c r="A35" s="80" t="s">
        <v>81</v>
      </c>
      <c r="J35" s="4"/>
      <c r="X35" s="4"/>
      <c r="Y35" s="4"/>
    </row>
    <row r="36" spans="1:25" x14ac:dyDescent="0.25">
      <c r="A36" s="92" t="s">
        <v>75</v>
      </c>
      <c r="B36" s="92"/>
      <c r="C36" s="92"/>
      <c r="D36" s="92"/>
      <c r="E36" s="93" t="str">
        <f>M32</f>
        <v/>
      </c>
      <c r="F36" s="94"/>
      <c r="X36" s="4"/>
      <c r="Y36" s="4"/>
    </row>
    <row r="37" spans="1:25" x14ac:dyDescent="0.25">
      <c r="X37" s="4"/>
      <c r="Y37" s="4"/>
    </row>
    <row r="38" spans="1:25" x14ac:dyDescent="0.25">
      <c r="X38" s="4"/>
      <c r="Y38" s="4"/>
    </row>
    <row r="39" spans="1:25" x14ac:dyDescent="0.25">
      <c r="X39" s="4"/>
      <c r="Y39" s="4"/>
    </row>
    <row r="40" spans="1:25" x14ac:dyDescent="0.25">
      <c r="X40" s="4"/>
      <c r="Y40" s="4"/>
    </row>
    <row r="41" spans="1:25" x14ac:dyDescent="0.25">
      <c r="X41" s="4"/>
      <c r="Y41" s="4"/>
    </row>
    <row r="42" spans="1:25" x14ac:dyDescent="0.25">
      <c r="X42" s="4"/>
      <c r="Y42" s="4"/>
    </row>
    <row r="43" spans="1:25" x14ac:dyDescent="0.25">
      <c r="X43" s="4"/>
      <c r="Y43" s="4"/>
    </row>
    <row r="44" spans="1:25" x14ac:dyDescent="0.25">
      <c r="X44" s="4"/>
      <c r="Y44" s="4"/>
    </row>
    <row r="45" spans="1:25" x14ac:dyDescent="0.25">
      <c r="X45" s="4"/>
      <c r="Y45" s="4"/>
    </row>
    <row r="46" spans="1:25" x14ac:dyDescent="0.25">
      <c r="X46" s="4"/>
      <c r="Y46" s="4"/>
    </row>
    <row r="47" spans="1:25" x14ac:dyDescent="0.25">
      <c r="X47" s="4"/>
      <c r="Y47" s="4"/>
    </row>
    <row r="48" spans="1:25" x14ac:dyDescent="0.25">
      <c r="X48" s="4"/>
      <c r="Y48" s="4"/>
    </row>
    <row r="49" spans="24:25" x14ac:dyDescent="0.25">
      <c r="X49" s="4"/>
      <c r="Y49" s="4"/>
    </row>
    <row r="50" spans="24:25" x14ac:dyDescent="0.25">
      <c r="X50" s="4"/>
      <c r="Y50" s="4"/>
    </row>
    <row r="51" spans="24:25" x14ac:dyDescent="0.25">
      <c r="X51" s="4"/>
      <c r="Y51" s="4"/>
    </row>
    <row r="52" spans="24:25" x14ac:dyDescent="0.25">
      <c r="X52" s="4"/>
      <c r="Y52" s="4"/>
    </row>
    <row r="53" spans="24:25" x14ac:dyDescent="0.25">
      <c r="X53" s="4"/>
      <c r="Y53" s="4"/>
    </row>
    <row r="54" spans="24:25" x14ac:dyDescent="0.25">
      <c r="X54" s="4"/>
      <c r="Y54" s="4"/>
    </row>
    <row r="55" spans="24:25" x14ac:dyDescent="0.25">
      <c r="X55" s="4"/>
      <c r="Y55" s="4"/>
    </row>
    <row r="56" spans="24:25" x14ac:dyDescent="0.25">
      <c r="X56" s="4"/>
      <c r="Y56" s="4"/>
    </row>
    <row r="57" spans="24:25" x14ac:dyDescent="0.25">
      <c r="X57" s="4"/>
      <c r="Y57" s="4"/>
    </row>
    <row r="58" spans="24:25" x14ac:dyDescent="0.25">
      <c r="X58" s="4"/>
      <c r="Y58" s="4"/>
    </row>
    <row r="59" spans="24:25" x14ac:dyDescent="0.25">
      <c r="X59" s="4"/>
      <c r="Y59" s="4"/>
    </row>
    <row r="60" spans="24:25" x14ac:dyDescent="0.25">
      <c r="X60" s="4"/>
      <c r="Y60" s="4"/>
    </row>
    <row r="61" spans="24:25" x14ac:dyDescent="0.25">
      <c r="X61" s="4"/>
      <c r="Y61" s="4"/>
    </row>
    <row r="62" spans="24:25" x14ac:dyDescent="0.25">
      <c r="X62" s="4"/>
      <c r="Y62" s="4"/>
    </row>
    <row r="63" spans="24:25" x14ac:dyDescent="0.25">
      <c r="X63" s="4"/>
      <c r="Y63" s="4"/>
    </row>
    <row r="64" spans="24:25" x14ac:dyDescent="0.25">
      <c r="X64" s="4"/>
      <c r="Y64" s="4"/>
    </row>
    <row r="65" spans="24:25" x14ac:dyDescent="0.25">
      <c r="X65" s="4"/>
      <c r="Y65" s="4"/>
    </row>
    <row r="66" spans="24:25" x14ac:dyDescent="0.25">
      <c r="X66" s="4"/>
      <c r="Y66" s="4"/>
    </row>
    <row r="67" spans="24:25" x14ac:dyDescent="0.25">
      <c r="X67" s="4"/>
      <c r="Y67" s="4"/>
    </row>
    <row r="68" spans="24:25" x14ac:dyDescent="0.25">
      <c r="X68" s="4"/>
      <c r="Y68" s="4"/>
    </row>
    <row r="69" spans="24:25" x14ac:dyDescent="0.25">
      <c r="X69" s="4"/>
      <c r="Y69" s="4"/>
    </row>
    <row r="70" spans="24:25" x14ac:dyDescent="0.25">
      <c r="X70" s="4"/>
      <c r="Y70" s="4"/>
    </row>
    <row r="71" spans="24:25" x14ac:dyDescent="0.25">
      <c r="X71" s="4"/>
      <c r="Y71" s="4"/>
    </row>
    <row r="72" spans="24:25" x14ac:dyDescent="0.25">
      <c r="X72" s="4"/>
      <c r="Y72" s="4"/>
    </row>
    <row r="73" spans="24:25" x14ac:dyDescent="0.25">
      <c r="X73" s="4"/>
      <c r="Y73" s="4"/>
    </row>
    <row r="74" spans="24:25" x14ac:dyDescent="0.25">
      <c r="X74" s="4"/>
      <c r="Y74" s="4"/>
    </row>
    <row r="75" spans="24:25" x14ac:dyDescent="0.25">
      <c r="X75" s="4"/>
      <c r="Y75" s="4"/>
    </row>
    <row r="76" spans="24:25" x14ac:dyDescent="0.25">
      <c r="X76" s="4"/>
      <c r="Y76" s="4"/>
    </row>
    <row r="77" spans="24:25" x14ac:dyDescent="0.25">
      <c r="X77" s="4"/>
      <c r="Y77" s="4"/>
    </row>
    <row r="78" spans="24:25" x14ac:dyDescent="0.25">
      <c r="X78" s="4"/>
      <c r="Y78" s="4"/>
    </row>
    <row r="79" spans="24:25" x14ac:dyDescent="0.25">
      <c r="X79" s="4"/>
      <c r="Y79" s="4"/>
    </row>
    <row r="80" spans="24:25" x14ac:dyDescent="0.25">
      <c r="X80" s="4"/>
      <c r="Y80" s="4"/>
    </row>
    <row r="81" spans="24:25" x14ac:dyDescent="0.25">
      <c r="X81" s="4"/>
      <c r="Y81" s="4"/>
    </row>
    <row r="82" spans="24:25" x14ac:dyDescent="0.25">
      <c r="X82" s="4"/>
      <c r="Y82" s="4"/>
    </row>
    <row r="83" spans="24:25" x14ac:dyDescent="0.25">
      <c r="X83" s="4"/>
      <c r="Y83" s="4"/>
    </row>
    <row r="100" spans="1:24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</sheetData>
  <sheetProtection algorithmName="SHA-512" hashValue="JvUyOyP/j2HJ3x4pUsp1MRVpy3qnnIcopyBFD91JH7dJlZ+ibiEEjUfPpzgKjgh0VEW37HTU6caMbRIG2zt+OA==" saltValue="jiLBuEN2Vo6B/bkOlQMxXg==" spinCount="100000" sheet="1" objects="1" scenarios="1"/>
  <mergeCells count="21">
    <mergeCell ref="X11:X12"/>
    <mergeCell ref="L6:M6"/>
    <mergeCell ref="A11:A14"/>
    <mergeCell ref="B11:B14"/>
    <mergeCell ref="Y11:Y12"/>
    <mergeCell ref="A1:X1"/>
    <mergeCell ref="W11:W12"/>
    <mergeCell ref="R11:V11"/>
    <mergeCell ref="A3:Y3"/>
    <mergeCell ref="L7:M7"/>
    <mergeCell ref="L8:M8"/>
    <mergeCell ref="B7:E7"/>
    <mergeCell ref="B8:E8"/>
    <mergeCell ref="O11:Q11"/>
    <mergeCell ref="B6:E6"/>
    <mergeCell ref="R6:T6"/>
    <mergeCell ref="A36:D36"/>
    <mergeCell ref="E36:F36"/>
    <mergeCell ref="R7:T7"/>
    <mergeCell ref="R8:T8"/>
    <mergeCell ref="C11:N11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3731D-6C73-4502-8D83-32732AEA7A31}">
  <dimension ref="A1"/>
  <sheetViews>
    <sheetView showGridLines="0" topLeftCell="A4" workbookViewId="0">
      <selection activeCell="F27" sqref="F27"/>
    </sheetView>
  </sheetViews>
  <sheetFormatPr defaultRowHeight="15" x14ac:dyDescent="0.25"/>
  <sheetData/>
  <sheetProtection algorithmName="SHA-512" hashValue="XOUtyJQyP7Qd3DnCHgvlF1ofjn3p9nV7BEl6EOcCBBQNjUvqEnJ76KIks4w4UMZet55kBm+GtrB1RrinUYOlnA==" saltValue="/GyJb9nmYVjks7YUlpdzc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499984740745262"/>
  </sheetPr>
  <dimension ref="A52:D124"/>
  <sheetViews>
    <sheetView showGridLines="0" workbookViewId="0"/>
  </sheetViews>
  <sheetFormatPr defaultRowHeight="15" x14ac:dyDescent="0.25"/>
  <cols>
    <col min="2" max="2" width="12.5703125" customWidth="1"/>
    <col min="3" max="3" width="16.140625" customWidth="1"/>
  </cols>
  <sheetData>
    <row r="52" spans="4:4" x14ac:dyDescent="0.25">
      <c r="D52" s="36"/>
    </row>
    <row r="106" spans="1:3" x14ac:dyDescent="0.25">
      <c r="A106" s="37" t="s">
        <v>22</v>
      </c>
      <c r="B106" s="37" t="s">
        <v>1</v>
      </c>
      <c r="C106" s="37" t="s">
        <v>73</v>
      </c>
    </row>
    <row r="107" spans="1:3" x14ac:dyDescent="0.25">
      <c r="A107" s="1">
        <v>1</v>
      </c>
      <c r="B107" s="2">
        <f>100-'Cria e Recria'!N15</f>
        <v>0.59999999999999432</v>
      </c>
      <c r="C107" s="2" t="e">
        <f>100-'Cria e Recria'!M15</f>
        <v>#VALUE!</v>
      </c>
    </row>
    <row r="108" spans="1:3" x14ac:dyDescent="0.25">
      <c r="A108" s="1">
        <f>A107+1</f>
        <v>2</v>
      </c>
      <c r="B108" s="2">
        <f>100-'Cria e Recria'!N16</f>
        <v>0.73000000000000398</v>
      </c>
      <c r="C108" s="2" t="e">
        <f>100-'Cria e Recria'!M16</f>
        <v>#VALUE!</v>
      </c>
    </row>
    <row r="109" spans="1:3" x14ac:dyDescent="0.25">
      <c r="A109" s="1">
        <f t="shared" ref="A109:A124" si="0">A108+1</f>
        <v>3</v>
      </c>
      <c r="B109" s="2">
        <f>100-'Cria e Recria'!N17</f>
        <v>0.84999999999999432</v>
      </c>
      <c r="C109" s="2" t="e">
        <f>100-'Cria e Recria'!M17</f>
        <v>#VALUE!</v>
      </c>
    </row>
    <row r="110" spans="1:3" x14ac:dyDescent="0.25">
      <c r="A110" s="1">
        <f t="shared" si="0"/>
        <v>4</v>
      </c>
      <c r="B110" s="2">
        <f>100-'Cria e Recria'!N18</f>
        <v>0.98000000000000398</v>
      </c>
      <c r="C110" s="2" t="e">
        <f>100-'Cria e Recria'!M18</f>
        <v>#VALUE!</v>
      </c>
    </row>
    <row r="111" spans="1:3" x14ac:dyDescent="0.25">
      <c r="A111" s="1">
        <f t="shared" si="0"/>
        <v>5</v>
      </c>
      <c r="B111" s="2">
        <f>100-'Cria e Recria'!N19</f>
        <v>1.1099999999999994</v>
      </c>
      <c r="C111" s="2" t="e">
        <f>100-'Cria e Recria'!M19</f>
        <v>#VALUE!</v>
      </c>
    </row>
    <row r="112" spans="1:3" x14ac:dyDescent="0.25">
      <c r="A112" s="1">
        <f t="shared" si="0"/>
        <v>6</v>
      </c>
      <c r="B112" s="2">
        <f>100-'Cria e Recria'!N20</f>
        <v>1.230000000000004</v>
      </c>
      <c r="C112" s="2" t="e">
        <f>100-'Cria e Recria'!M20</f>
        <v>#VALUE!</v>
      </c>
    </row>
    <row r="113" spans="1:3" x14ac:dyDescent="0.25">
      <c r="A113" s="1">
        <f t="shared" si="0"/>
        <v>7</v>
      </c>
      <c r="B113" s="2">
        <f>100-'Cria e Recria'!N21</f>
        <v>1.3599999999999994</v>
      </c>
      <c r="C113" s="2" t="e">
        <f>100-'Cria e Recria'!M21</f>
        <v>#VALUE!</v>
      </c>
    </row>
    <row r="114" spans="1:3" x14ac:dyDescent="0.25">
      <c r="A114" s="1">
        <f t="shared" si="0"/>
        <v>8</v>
      </c>
      <c r="B114" s="2">
        <f>100-'Cria e Recria'!N22</f>
        <v>1.480000000000004</v>
      </c>
      <c r="C114" s="2" t="e">
        <f>100-'Cria e Recria'!M22</f>
        <v>#VALUE!</v>
      </c>
    </row>
    <row r="115" spans="1:3" x14ac:dyDescent="0.25">
      <c r="A115" s="1">
        <f t="shared" si="0"/>
        <v>9</v>
      </c>
      <c r="B115" s="2">
        <f>100-'Cria e Recria'!N23</f>
        <v>1.6099999999999994</v>
      </c>
      <c r="C115" s="2" t="e">
        <f>100-'Cria e Recria'!M23</f>
        <v>#VALUE!</v>
      </c>
    </row>
    <row r="116" spans="1:3" x14ac:dyDescent="0.25">
      <c r="A116" s="1">
        <f t="shared" si="0"/>
        <v>10</v>
      </c>
      <c r="B116" s="2">
        <f>100-'Cria e Recria'!N24</f>
        <v>1.7399999999999949</v>
      </c>
      <c r="C116" s="2" t="e">
        <f>100-'Cria e Recria'!M24</f>
        <v>#VALUE!</v>
      </c>
    </row>
    <row r="117" spans="1:3" x14ac:dyDescent="0.25">
      <c r="A117" s="1">
        <f t="shared" si="0"/>
        <v>11</v>
      </c>
      <c r="B117" s="2">
        <f>100-'Cria e Recria'!N25</f>
        <v>1.8599999999999994</v>
      </c>
      <c r="C117" s="2" t="e">
        <f>100-'Cria e Recria'!M25</f>
        <v>#VALUE!</v>
      </c>
    </row>
    <row r="118" spans="1:3" x14ac:dyDescent="0.25">
      <c r="A118" s="1">
        <f t="shared" si="0"/>
        <v>12</v>
      </c>
      <c r="B118" s="2">
        <f>100-'Cria e Recria'!N26</f>
        <v>1.9899999999999949</v>
      </c>
      <c r="C118" s="2" t="e">
        <f>100-'Cria e Recria'!M26</f>
        <v>#VALUE!</v>
      </c>
    </row>
    <row r="119" spans="1:3" x14ac:dyDescent="0.25">
      <c r="A119" s="1">
        <f>A118+1</f>
        <v>13</v>
      </c>
      <c r="B119" s="2">
        <f>100-'Cria e Recria'!N27</f>
        <v>2.1200000000000045</v>
      </c>
      <c r="C119" s="2" t="e">
        <f>100-'Cria e Recria'!M27</f>
        <v>#VALUE!</v>
      </c>
    </row>
    <row r="120" spans="1:3" x14ac:dyDescent="0.25">
      <c r="A120" s="1">
        <f t="shared" si="0"/>
        <v>14</v>
      </c>
      <c r="B120" s="2">
        <f>100-'Cria e Recria'!N28</f>
        <v>2.2399999999999949</v>
      </c>
      <c r="C120" s="2" t="e">
        <f>100-'Cria e Recria'!M28</f>
        <v>#VALUE!</v>
      </c>
    </row>
    <row r="121" spans="1:3" x14ac:dyDescent="0.25">
      <c r="A121" s="1">
        <f t="shared" si="0"/>
        <v>15</v>
      </c>
      <c r="B121" s="2">
        <f>100-'Cria e Recria'!N29</f>
        <v>2.3700000000000045</v>
      </c>
      <c r="C121" s="2" t="e">
        <f>100-'Cria e Recria'!M29</f>
        <v>#VALUE!</v>
      </c>
    </row>
    <row r="122" spans="1:3" x14ac:dyDescent="0.25">
      <c r="A122" s="1">
        <f t="shared" si="0"/>
        <v>16</v>
      </c>
      <c r="B122" s="2">
        <f>100-'Cria e Recria'!N30</f>
        <v>2.4899999999999949</v>
      </c>
      <c r="C122" s="2" t="e">
        <f>100-'Cria e Recria'!M30</f>
        <v>#VALUE!</v>
      </c>
    </row>
    <row r="123" spans="1:3" x14ac:dyDescent="0.25">
      <c r="A123" s="1">
        <f t="shared" si="0"/>
        <v>17</v>
      </c>
      <c r="B123" s="2">
        <f>100-'Cria e Recria'!N31</f>
        <v>2.6200000000000045</v>
      </c>
      <c r="C123" s="2" t="e">
        <f>100-'Cria e Recria'!M31</f>
        <v>#VALUE!</v>
      </c>
    </row>
    <row r="124" spans="1:3" x14ac:dyDescent="0.25">
      <c r="A124" s="1">
        <f t="shared" si="0"/>
        <v>18</v>
      </c>
      <c r="B124" s="2">
        <f>100-'Cria e Recria'!N32</f>
        <v>2.75</v>
      </c>
      <c r="C124" s="2" t="e">
        <f>100-'Cria e Recria'!M32</f>
        <v>#VALUE!</v>
      </c>
    </row>
  </sheetData>
  <sheetProtection password="C6EC" sheet="1"/>
  <phoneticPr fontId="7" type="noConversion"/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00"/>
  <sheetViews>
    <sheetView showGridLines="0" tabSelected="1" zoomScale="80" zoomScaleNormal="80" workbookViewId="0">
      <pane xSplit="2" ySplit="13" topLeftCell="J19" activePane="bottomRight" state="frozen"/>
      <selection pane="topRight" activeCell="C1" sqref="C1"/>
      <selection pane="bottomLeft" activeCell="A15" sqref="A15"/>
      <selection pane="bottomRight" activeCell="G17" sqref="G17"/>
    </sheetView>
  </sheetViews>
  <sheetFormatPr defaultColWidth="9.140625" defaultRowHeight="15" x14ac:dyDescent="0.25"/>
  <cols>
    <col min="1" max="1" width="12.140625" style="3" customWidth="1"/>
    <col min="2" max="2" width="9.140625" style="3"/>
    <col min="3" max="3" width="12.28515625" style="3" customWidth="1"/>
    <col min="4" max="4" width="12.7109375" style="3" customWidth="1"/>
    <col min="5" max="5" width="16" style="3" bestFit="1" customWidth="1"/>
    <col min="6" max="6" width="12.7109375" style="3" bestFit="1" customWidth="1"/>
    <col min="7" max="7" width="12.85546875" style="3" customWidth="1"/>
    <col min="8" max="8" width="12.5703125" style="3" customWidth="1"/>
    <col min="9" max="9" width="11" style="3" customWidth="1"/>
    <col min="10" max="10" width="13.5703125" style="3" bestFit="1" customWidth="1"/>
    <col min="11" max="11" width="10.5703125" style="3" customWidth="1"/>
    <col min="12" max="12" width="12.7109375" style="3" customWidth="1"/>
    <col min="13" max="13" width="12.42578125" style="3" customWidth="1"/>
    <col min="14" max="14" width="7.85546875" style="3" customWidth="1"/>
    <col min="15" max="16" width="8.28515625" style="3" customWidth="1"/>
    <col min="17" max="17" width="7.7109375" style="3" customWidth="1"/>
    <col min="18" max="18" width="10.28515625" style="3" customWidth="1"/>
    <col min="19" max="19" width="13" style="3" customWidth="1"/>
    <col min="20" max="21" width="11" style="3" customWidth="1"/>
    <col min="22" max="22" width="10.7109375" style="3" customWidth="1"/>
    <col min="23" max="24" width="8.5703125" style="3" customWidth="1"/>
    <col min="25" max="25" width="10.28515625" style="3" customWidth="1"/>
    <col min="26" max="27" width="33.28515625" style="3" customWidth="1"/>
    <col min="28" max="28" width="9.5703125" style="3" customWidth="1"/>
    <col min="29" max="29" width="33.140625" style="3" customWidth="1"/>
    <col min="30" max="16384" width="9.140625" style="3"/>
  </cols>
  <sheetData>
    <row r="1" spans="1:29" customFormat="1" ht="23.25" x14ac:dyDescent="0.35">
      <c r="A1" s="99" t="s">
        <v>20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</row>
    <row r="2" spans="1:29" customFormat="1" x14ac:dyDescent="0.25"/>
    <row r="3" spans="1:29" customFormat="1" ht="23.25" x14ac:dyDescent="0.35">
      <c r="A3" s="99" t="s">
        <v>80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</row>
    <row r="4" spans="1:29" customFormat="1" ht="15" customHeight="1" x14ac:dyDescent="0.35">
      <c r="A4" s="15"/>
      <c r="B4" s="15"/>
      <c r="C4" s="90"/>
      <c r="D4" s="15"/>
      <c r="E4" s="15"/>
      <c r="F4" s="15"/>
      <c r="G4" s="15"/>
      <c r="H4" s="15"/>
      <c r="I4" s="15"/>
      <c r="J4" s="15"/>
      <c r="K4" s="15"/>
      <c r="L4" s="15"/>
      <c r="M4" s="19"/>
      <c r="N4" s="15"/>
      <c r="O4" s="15"/>
      <c r="P4" s="20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</row>
    <row r="5" spans="1:29" customFormat="1" ht="15" customHeight="1" x14ac:dyDescent="0.35">
      <c r="A5" s="15"/>
      <c r="B5" s="15"/>
      <c r="C5" s="90"/>
      <c r="D5" s="15"/>
      <c r="E5" s="15"/>
      <c r="F5" s="15"/>
      <c r="G5" s="15"/>
      <c r="H5" s="15"/>
      <c r="I5" s="15"/>
      <c r="J5" s="15"/>
      <c r="K5" s="15"/>
      <c r="L5" s="15"/>
      <c r="M5" s="19"/>
      <c r="N5" s="15"/>
      <c r="O5" s="15"/>
      <c r="P5" s="20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</row>
    <row r="6" spans="1:29" ht="15" customHeight="1" x14ac:dyDescent="0.35">
      <c r="A6" s="10" t="s">
        <v>53</v>
      </c>
      <c r="B6" s="95"/>
      <c r="C6" s="95"/>
      <c r="D6"/>
      <c r="E6"/>
      <c r="F6"/>
      <c r="G6"/>
      <c r="H6" s="10" t="s">
        <v>56</v>
      </c>
      <c r="I6"/>
      <c r="J6" s="106"/>
      <c r="K6" s="107"/>
      <c r="L6" s="131"/>
      <c r="M6"/>
      <c r="N6"/>
      <c r="O6"/>
      <c r="P6"/>
      <c r="Q6" s="24" t="s">
        <v>63</v>
      </c>
      <c r="R6" s="15"/>
      <c r="T6" s="129"/>
      <c r="U6" s="130"/>
      <c r="W6" s="10" t="s">
        <v>19</v>
      </c>
      <c r="X6" s="15"/>
      <c r="Y6" s="15"/>
      <c r="Z6" s="57"/>
      <c r="AB6" s="15"/>
    </row>
    <row r="7" spans="1:29" ht="15" customHeight="1" x14ac:dyDescent="0.35">
      <c r="A7" s="10" t="s">
        <v>54</v>
      </c>
      <c r="B7" s="106"/>
      <c r="C7" s="107"/>
      <c r="D7"/>
      <c r="E7"/>
      <c r="F7"/>
      <c r="G7"/>
      <c r="H7" s="10" t="s">
        <v>59</v>
      </c>
      <c r="I7"/>
      <c r="J7" s="109"/>
      <c r="K7" s="109"/>
      <c r="L7" s="132"/>
      <c r="M7"/>
      <c r="N7"/>
      <c r="O7"/>
      <c r="P7"/>
      <c r="Q7" s="24" t="s">
        <v>64</v>
      </c>
      <c r="R7" s="15"/>
      <c r="T7" s="129"/>
      <c r="U7" s="130"/>
      <c r="W7" s="23" t="s">
        <v>76</v>
      </c>
      <c r="X7" s="15"/>
      <c r="Y7" s="15"/>
      <c r="Z7" s="57"/>
      <c r="AB7" s="15"/>
    </row>
    <row r="8" spans="1:29" customFormat="1" ht="15" customHeight="1" x14ac:dyDescent="0.35">
      <c r="G8" s="22"/>
      <c r="R8" s="15"/>
      <c r="S8" s="15"/>
      <c r="T8" s="15"/>
      <c r="U8" s="15"/>
      <c r="V8" s="15"/>
      <c r="W8" s="10" t="s">
        <v>65</v>
      </c>
      <c r="X8" s="15"/>
      <c r="Y8" s="15"/>
      <c r="Z8" s="57"/>
      <c r="AA8" s="3"/>
      <c r="AB8" s="15"/>
      <c r="AC8" s="3"/>
    </row>
    <row r="9" spans="1:29" customFormat="1" ht="15" customHeight="1" x14ac:dyDescent="0.35">
      <c r="A9" s="21"/>
      <c r="B9" s="15"/>
      <c r="C9" s="90"/>
      <c r="D9" s="15"/>
      <c r="E9" s="21"/>
      <c r="F9" s="21"/>
      <c r="G9" s="15"/>
      <c r="H9" s="15"/>
      <c r="I9" s="23"/>
      <c r="J9" s="23"/>
      <c r="K9" s="23"/>
      <c r="L9" s="23"/>
      <c r="M9" s="23"/>
      <c r="N9" s="23"/>
      <c r="O9" s="23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9" s="59" customFormat="1" x14ac:dyDescent="0.25">
      <c r="A10" s="120" t="s">
        <v>17</v>
      </c>
      <c r="B10" s="111" t="s">
        <v>0</v>
      </c>
      <c r="C10" s="127" t="s">
        <v>23</v>
      </c>
      <c r="D10" s="127"/>
      <c r="E10" s="127"/>
      <c r="F10" s="127"/>
      <c r="G10" s="127"/>
      <c r="H10" s="127"/>
      <c r="I10" s="128" t="s">
        <v>11</v>
      </c>
      <c r="J10" s="128"/>
      <c r="K10" s="128"/>
      <c r="L10" s="128"/>
      <c r="M10" s="128"/>
      <c r="N10" s="117" t="s">
        <v>69</v>
      </c>
      <c r="O10" s="123"/>
      <c r="P10" s="118"/>
      <c r="Q10" s="124" t="s">
        <v>70</v>
      </c>
      <c r="R10" s="118"/>
      <c r="S10" s="117" t="s">
        <v>6</v>
      </c>
      <c r="T10" s="123"/>
      <c r="U10" s="118"/>
      <c r="V10" s="111" t="s">
        <v>14</v>
      </c>
      <c r="W10" s="133" t="s">
        <v>92</v>
      </c>
      <c r="X10" s="125" t="s">
        <v>93</v>
      </c>
      <c r="Y10" s="119" t="s">
        <v>15</v>
      </c>
      <c r="Z10" s="111" t="s">
        <v>10</v>
      </c>
    </row>
    <row r="11" spans="1:29" s="59" customFormat="1" ht="45" x14ac:dyDescent="0.25">
      <c r="A11" s="121"/>
      <c r="B11" s="112"/>
      <c r="C11" s="91" t="s">
        <v>1</v>
      </c>
      <c r="D11" s="25" t="s">
        <v>30</v>
      </c>
      <c r="E11" s="25" t="s">
        <v>79</v>
      </c>
      <c r="F11" s="25" t="s">
        <v>78</v>
      </c>
      <c r="G11" s="26" t="s">
        <v>5</v>
      </c>
      <c r="H11" s="26" t="s">
        <v>4</v>
      </c>
      <c r="I11" s="25" t="s">
        <v>36</v>
      </c>
      <c r="J11" s="25" t="s">
        <v>13</v>
      </c>
      <c r="K11" s="25" t="s">
        <v>89</v>
      </c>
      <c r="L11" s="25" t="s">
        <v>84</v>
      </c>
      <c r="M11" s="25" t="s">
        <v>85</v>
      </c>
      <c r="N11" s="84" t="s">
        <v>88</v>
      </c>
      <c r="O11" s="84" t="s">
        <v>86</v>
      </c>
      <c r="P11" s="84" t="s">
        <v>87</v>
      </c>
      <c r="Q11" s="84" t="s">
        <v>90</v>
      </c>
      <c r="R11" s="84" t="s">
        <v>91</v>
      </c>
      <c r="S11" s="27" t="s">
        <v>7</v>
      </c>
      <c r="T11" s="27" t="s">
        <v>68</v>
      </c>
      <c r="U11" s="27" t="s">
        <v>8</v>
      </c>
      <c r="V11" s="113"/>
      <c r="W11" s="133"/>
      <c r="X11" s="126"/>
      <c r="Y11" s="119"/>
      <c r="Z11" s="113"/>
    </row>
    <row r="12" spans="1:29" customFormat="1" x14ac:dyDescent="0.25">
      <c r="A12" s="121"/>
      <c r="B12" s="112"/>
      <c r="C12" s="28" t="s">
        <v>24</v>
      </c>
      <c r="D12" s="28" t="s">
        <v>25</v>
      </c>
      <c r="E12" s="28" t="s">
        <v>26</v>
      </c>
      <c r="F12" s="28"/>
      <c r="G12" s="28"/>
      <c r="H12" s="28"/>
      <c r="I12" s="28" t="s">
        <v>27</v>
      </c>
      <c r="J12" s="28" t="s">
        <v>28</v>
      </c>
      <c r="K12" s="134" t="s">
        <v>37</v>
      </c>
      <c r="L12" s="28"/>
      <c r="M12" s="28"/>
      <c r="N12" s="28"/>
      <c r="O12" s="28"/>
      <c r="P12" s="28"/>
      <c r="Q12" s="28"/>
      <c r="R12" s="28"/>
      <c r="S12" s="28" t="s">
        <v>29</v>
      </c>
      <c r="T12" s="134" t="s">
        <v>39</v>
      </c>
      <c r="U12" s="28"/>
      <c r="V12" s="29"/>
      <c r="W12" s="28"/>
      <c r="X12" s="28"/>
      <c r="Y12" s="28"/>
      <c r="Z12" s="29"/>
    </row>
    <row r="13" spans="1:29" customFormat="1" x14ac:dyDescent="0.25">
      <c r="A13" s="122"/>
      <c r="B13" s="113"/>
      <c r="C13" s="28"/>
      <c r="D13" s="28" t="s">
        <v>32</v>
      </c>
      <c r="E13" s="28" t="s">
        <v>34</v>
      </c>
      <c r="F13" s="28"/>
      <c r="G13" s="28" t="s">
        <v>33</v>
      </c>
      <c r="H13" s="28"/>
      <c r="I13" s="28"/>
      <c r="J13" s="28" t="s">
        <v>35</v>
      </c>
      <c r="K13" s="135"/>
      <c r="L13" s="28"/>
      <c r="M13" s="28"/>
      <c r="N13" s="28" t="s">
        <v>38</v>
      </c>
      <c r="O13" s="28"/>
      <c r="P13" s="28"/>
      <c r="Q13" s="28"/>
      <c r="R13" s="28"/>
      <c r="S13" s="28"/>
      <c r="T13" s="135"/>
      <c r="U13" s="28"/>
      <c r="V13" s="29" t="s">
        <v>40</v>
      </c>
      <c r="W13" s="28"/>
      <c r="X13" s="28"/>
      <c r="Y13" s="28"/>
      <c r="Z13" s="29"/>
    </row>
    <row r="14" spans="1:29" x14ac:dyDescent="0.25">
      <c r="A14" s="12" t="str">
        <f>'Cria e Recria'!A31</f>
        <v/>
      </c>
      <c r="B14" s="13">
        <v>17</v>
      </c>
      <c r="C14" s="88"/>
      <c r="D14" s="54">
        <f>J7</f>
        <v>0</v>
      </c>
      <c r="E14" s="2" t="str">
        <f>'Cria e Recria'!L31</f>
        <v/>
      </c>
      <c r="F14" s="2"/>
      <c r="G14" s="2" t="str">
        <f>'Cria e Recria'!M31</f>
        <v/>
      </c>
      <c r="H14" s="2">
        <v>97.38</v>
      </c>
      <c r="I14" s="58"/>
      <c r="J14" s="52" t="str">
        <f>IF(I14="","",I14)</f>
        <v/>
      </c>
      <c r="K14" s="2" t="str">
        <f>IF(I14="","",(I14/D14/7)*100)</f>
        <v/>
      </c>
      <c r="L14" s="2"/>
      <c r="M14" s="1"/>
      <c r="N14" s="61" t="str">
        <f>IF(I14="","",J14/$D$15)</f>
        <v/>
      </c>
      <c r="O14" s="61"/>
      <c r="P14" s="32"/>
      <c r="Q14" s="57"/>
      <c r="R14" s="1"/>
      <c r="S14" s="56" t="str">
        <f>IF('Cria e Recria'!O31="","",'Cria e Recria'!O31)</f>
        <v/>
      </c>
      <c r="T14" s="14" t="str">
        <f>'Cria e Recria'!P31</f>
        <v/>
      </c>
      <c r="U14" s="69">
        <v>71</v>
      </c>
      <c r="V14" s="33" t="str">
        <f>IF(S14="","",(S14/I14)*12)</f>
        <v/>
      </c>
      <c r="W14" s="154" t="str">
        <f>IF('Cria e Recria'!R31="","",'Cria e Recria'!R31)</f>
        <v/>
      </c>
      <c r="X14" s="52">
        <v>1407</v>
      </c>
      <c r="Y14" s="57"/>
      <c r="Z14" s="45"/>
    </row>
    <row r="15" spans="1:29" x14ac:dyDescent="0.25">
      <c r="A15" s="12" t="str">
        <f>'Cria e Recria'!A32</f>
        <v/>
      </c>
      <c r="B15" s="13">
        <f>18</f>
        <v>18</v>
      </c>
      <c r="C15" s="88"/>
      <c r="D15" s="89" t="str">
        <f>IF(C15="","",D14-C15)</f>
        <v/>
      </c>
      <c r="E15" s="2" t="str">
        <f>'Cria e Recria'!L32</f>
        <v/>
      </c>
      <c r="F15" s="2"/>
      <c r="G15" s="2" t="str">
        <f>'Cria e Recria'!M32</f>
        <v/>
      </c>
      <c r="H15" s="2">
        <v>97.25</v>
      </c>
      <c r="I15" s="58"/>
      <c r="J15" s="52" t="str">
        <f>IF(I15="","",I15+J14)</f>
        <v/>
      </c>
      <c r="K15" s="2" t="str">
        <f t="shared" ref="K15:K78" si="0">IF(I15="","",(I15/D15/7)*100)</f>
        <v/>
      </c>
      <c r="L15" s="2"/>
      <c r="M15" s="1"/>
      <c r="N15" s="61" t="str">
        <f t="shared" ref="N15:N78" si="1">IF(I15="","",J15/$D$15)</f>
        <v/>
      </c>
      <c r="O15" s="61"/>
      <c r="P15" s="32"/>
      <c r="Q15" s="57"/>
      <c r="R15" s="1"/>
      <c r="S15" s="56" t="str">
        <f>IF('Cria e Recria'!O32="","",'Cria e Recria'!O32)</f>
        <v/>
      </c>
      <c r="T15" s="14" t="str">
        <f>'Cria e Recria'!P32</f>
        <v/>
      </c>
      <c r="U15" s="69">
        <v>74</v>
      </c>
      <c r="V15" s="33" t="str">
        <f t="shared" ref="V15:V78" si="2">IF(S15="","",(S15/I15)*12)</f>
        <v/>
      </c>
      <c r="W15" s="154" t="str">
        <f>IF('Cria e Recria'!R32="","",'Cria e Recria'!R32)</f>
        <v/>
      </c>
      <c r="X15" s="52">
        <v>1475</v>
      </c>
      <c r="Y15" s="57"/>
      <c r="Z15" s="64"/>
    </row>
    <row r="16" spans="1:29" s="43" customFormat="1" x14ac:dyDescent="0.25">
      <c r="A16" s="136" t="str">
        <f>IF('Cria e Recria'!L$7="","",A15+7)</f>
        <v/>
      </c>
      <c r="B16" s="42">
        <f>19</f>
        <v>19</v>
      </c>
      <c r="C16" s="137"/>
      <c r="D16" s="138" t="str">
        <f>IF(C16="","",D15-C16)</f>
        <v/>
      </c>
      <c r="E16" s="139" t="str">
        <f>IF(C16="","",(C16/D15)*100)</f>
        <v/>
      </c>
      <c r="F16" s="139">
        <v>0.15</v>
      </c>
      <c r="G16" s="139" t="str">
        <f>IF(C16="","",(D16/D$15)*100)</f>
        <v/>
      </c>
      <c r="H16" s="139">
        <v>99.85</v>
      </c>
      <c r="I16" s="140"/>
      <c r="J16" s="141" t="str">
        <f t="shared" ref="J16:J79" si="3">IF(I16="","",I16+J15)</f>
        <v/>
      </c>
      <c r="K16" s="139" t="str">
        <f t="shared" si="0"/>
        <v/>
      </c>
      <c r="L16" s="142">
        <v>9.5060000000000002</v>
      </c>
      <c r="M16" s="142">
        <v>10.045</v>
      </c>
      <c r="N16" s="143" t="str">
        <f t="shared" si="1"/>
        <v/>
      </c>
      <c r="O16" s="144">
        <v>0.68599999999999994</v>
      </c>
      <c r="P16" s="145">
        <v>0.71399999999999997</v>
      </c>
      <c r="Q16" s="146"/>
      <c r="R16" s="147">
        <v>42.9</v>
      </c>
      <c r="S16" s="140"/>
      <c r="T16" s="148" t="str">
        <f>IF(S16="","",(S16/D16/7)*1000)</f>
        <v/>
      </c>
      <c r="U16" s="149">
        <v>80</v>
      </c>
      <c r="V16" s="150" t="str">
        <f t="shared" si="2"/>
        <v/>
      </c>
      <c r="W16" s="151"/>
      <c r="X16" s="141">
        <v>1544</v>
      </c>
      <c r="Y16" s="137"/>
      <c r="Z16" s="64"/>
    </row>
    <row r="17" spans="1:26" x14ac:dyDescent="0.25">
      <c r="A17" s="48" t="str">
        <f>IF('Cria e Recria'!L$7="","",A16+7)</f>
        <v/>
      </c>
      <c r="B17" s="13">
        <f t="shared" ref="B17:B48" si="4">B16+1</f>
        <v>20</v>
      </c>
      <c r="C17" s="34"/>
      <c r="D17" s="55" t="str">
        <f>IF(C17="","",D16-C17)</f>
        <v/>
      </c>
      <c r="E17" s="50" t="str">
        <f>IF(C17="","",(C17/D16)*100)</f>
        <v/>
      </c>
      <c r="F17" s="50">
        <v>0.15</v>
      </c>
      <c r="G17" s="50" t="str">
        <f>IF(C17="","",(D17/D$15)*100)</f>
        <v/>
      </c>
      <c r="H17" s="50">
        <v>99.699999999999989</v>
      </c>
      <c r="I17" s="60"/>
      <c r="J17" s="52" t="str">
        <f t="shared" si="3"/>
        <v/>
      </c>
      <c r="K17" s="2" t="str">
        <f t="shared" si="0"/>
        <v/>
      </c>
      <c r="L17" s="83">
        <v>36.084000000000003</v>
      </c>
      <c r="M17" s="70">
        <v>38.130000000000003</v>
      </c>
      <c r="N17" s="61" t="str">
        <f t="shared" si="1"/>
        <v/>
      </c>
      <c r="O17" s="85">
        <v>3.234</v>
      </c>
      <c r="P17" s="71">
        <v>3.3659999999999997</v>
      </c>
      <c r="Q17" s="34"/>
      <c r="R17" s="31">
        <v>45.4</v>
      </c>
      <c r="S17" s="58"/>
      <c r="T17" s="49" t="str">
        <f t="shared" ref="T17:T80" si="5">IF(S17="","",(S17/D17/7)*1000)</f>
        <v/>
      </c>
      <c r="U17" s="69">
        <v>88</v>
      </c>
      <c r="V17" s="33" t="str">
        <f t="shared" si="2"/>
        <v/>
      </c>
      <c r="W17" s="56"/>
      <c r="X17" s="52">
        <v>1613</v>
      </c>
      <c r="Y17" s="57"/>
      <c r="Z17" s="64"/>
    </row>
    <row r="18" spans="1:26" x14ac:dyDescent="0.25">
      <c r="A18" s="48" t="str">
        <f>IF('Cria e Recria'!L$7="","",A17+7)</f>
        <v/>
      </c>
      <c r="B18" s="13">
        <f t="shared" si="4"/>
        <v>21</v>
      </c>
      <c r="C18" s="34"/>
      <c r="D18" s="55" t="str">
        <f t="shared" ref="D18:D81" si="6">IF(C18="","",D17-C18)</f>
        <v/>
      </c>
      <c r="E18" s="50" t="str">
        <f t="shared" ref="E18:E81" si="7">IF(C18="","",(C18/D17)*100)</f>
        <v/>
      </c>
      <c r="F18" s="50">
        <v>0.15</v>
      </c>
      <c r="G18" s="50" t="str">
        <f t="shared" ref="G18:G81" si="8">IF(C18="","",(D18/D$15)*100)</f>
        <v/>
      </c>
      <c r="H18" s="50">
        <v>99.549999999999983</v>
      </c>
      <c r="I18" s="56"/>
      <c r="J18" s="52" t="str">
        <f t="shared" si="3"/>
        <v/>
      </c>
      <c r="K18" s="2" t="str">
        <f t="shared" si="0"/>
        <v/>
      </c>
      <c r="L18" s="83">
        <v>53.544000000000004</v>
      </c>
      <c r="M18" s="70">
        <v>56.58</v>
      </c>
      <c r="N18" s="61" t="str">
        <f t="shared" si="1"/>
        <v/>
      </c>
      <c r="O18" s="85">
        <v>6.9579999999999993</v>
      </c>
      <c r="P18" s="71">
        <v>7.242</v>
      </c>
      <c r="Q18" s="34"/>
      <c r="R18" s="31">
        <v>48</v>
      </c>
      <c r="S18" s="58"/>
      <c r="T18" s="49" t="str">
        <f t="shared" si="5"/>
        <v/>
      </c>
      <c r="U18" s="72">
        <v>96</v>
      </c>
      <c r="V18" s="33" t="str">
        <f t="shared" si="2"/>
        <v/>
      </c>
      <c r="W18" s="56"/>
      <c r="X18" s="52">
        <v>1679</v>
      </c>
      <c r="Y18" s="57"/>
      <c r="Z18" s="64"/>
    </row>
    <row r="19" spans="1:26" x14ac:dyDescent="0.25">
      <c r="A19" s="48" t="str">
        <f>IF('Cria e Recria'!L$7="","",A18+7)</f>
        <v/>
      </c>
      <c r="B19" s="13">
        <f t="shared" si="4"/>
        <v>22</v>
      </c>
      <c r="C19" s="34"/>
      <c r="D19" s="55" t="str">
        <f t="shared" si="6"/>
        <v/>
      </c>
      <c r="E19" s="50" t="str">
        <f t="shared" si="7"/>
        <v/>
      </c>
      <c r="F19" s="50">
        <v>0.15</v>
      </c>
      <c r="G19" s="50" t="str">
        <f t="shared" si="8"/>
        <v/>
      </c>
      <c r="H19" s="50">
        <v>99.399999999999977</v>
      </c>
      <c r="I19" s="56"/>
      <c r="J19" s="52" t="str">
        <f t="shared" si="3"/>
        <v/>
      </c>
      <c r="K19" s="2" t="str">
        <f t="shared" si="0"/>
        <v/>
      </c>
      <c r="L19" s="83">
        <v>70.519000000000005</v>
      </c>
      <c r="M19" s="70">
        <v>74.517499999999998</v>
      </c>
      <c r="N19" s="61" t="str">
        <f t="shared" si="1"/>
        <v/>
      </c>
      <c r="O19" s="85">
        <v>11.956</v>
      </c>
      <c r="P19" s="71">
        <v>12.443999999999999</v>
      </c>
      <c r="Q19" s="34"/>
      <c r="R19" s="31">
        <v>50.4</v>
      </c>
      <c r="S19" s="58"/>
      <c r="T19" s="49" t="str">
        <f t="shared" si="5"/>
        <v/>
      </c>
      <c r="U19" s="14">
        <v>103</v>
      </c>
      <c r="V19" s="33" t="str">
        <f t="shared" si="2"/>
        <v/>
      </c>
      <c r="W19" s="56"/>
      <c r="X19" s="52">
        <v>1737</v>
      </c>
      <c r="Y19" s="57"/>
      <c r="Z19" s="64"/>
    </row>
    <row r="20" spans="1:26" x14ac:dyDescent="0.25">
      <c r="A20" s="48" t="str">
        <f>IF('Cria e Recria'!L$7="","",A19+7)</f>
        <v/>
      </c>
      <c r="B20" s="13">
        <f t="shared" si="4"/>
        <v>23</v>
      </c>
      <c r="C20" s="34"/>
      <c r="D20" s="55" t="str">
        <f t="shared" si="6"/>
        <v/>
      </c>
      <c r="E20" s="50" t="str">
        <f t="shared" si="7"/>
        <v/>
      </c>
      <c r="F20" s="50">
        <v>0.15</v>
      </c>
      <c r="G20" s="50" t="str">
        <f t="shared" si="8"/>
        <v/>
      </c>
      <c r="H20" s="50">
        <v>99.249999999999972</v>
      </c>
      <c r="I20" s="56"/>
      <c r="J20" s="52" t="str">
        <f t="shared" si="3"/>
        <v/>
      </c>
      <c r="K20" s="2" t="str">
        <f t="shared" si="0"/>
        <v/>
      </c>
      <c r="L20" s="83">
        <v>80.606999999999999</v>
      </c>
      <c r="M20" s="70">
        <v>85.177499999999981</v>
      </c>
      <c r="N20" s="61" t="str">
        <f t="shared" si="1"/>
        <v/>
      </c>
      <c r="O20" s="85">
        <v>17.64</v>
      </c>
      <c r="P20" s="71">
        <v>18.36</v>
      </c>
      <c r="Q20" s="34"/>
      <c r="R20" s="31">
        <v>52.6</v>
      </c>
      <c r="S20" s="58"/>
      <c r="T20" s="49" t="str">
        <f t="shared" si="5"/>
        <v/>
      </c>
      <c r="U20" s="14">
        <v>104</v>
      </c>
      <c r="V20" s="33" t="str">
        <f t="shared" si="2"/>
        <v/>
      </c>
      <c r="W20" s="56"/>
      <c r="X20" s="52">
        <v>1781</v>
      </c>
      <c r="Y20" s="57"/>
      <c r="Z20" s="64"/>
    </row>
    <row r="21" spans="1:26" x14ac:dyDescent="0.25">
      <c r="A21" s="48" t="str">
        <f>IF('Cria e Recria'!L$7="","",A20+7)</f>
        <v/>
      </c>
      <c r="B21" s="13">
        <f t="shared" si="4"/>
        <v>24</v>
      </c>
      <c r="C21" s="34"/>
      <c r="D21" s="55" t="str">
        <f t="shared" si="6"/>
        <v/>
      </c>
      <c r="E21" s="50" t="str">
        <f t="shared" si="7"/>
        <v/>
      </c>
      <c r="F21" s="50">
        <v>0.15</v>
      </c>
      <c r="G21" s="50" t="str">
        <f t="shared" si="8"/>
        <v/>
      </c>
      <c r="H21" s="50">
        <v>99.099999999999966</v>
      </c>
      <c r="I21" s="56"/>
      <c r="J21" s="52" t="str">
        <f t="shared" si="3"/>
        <v/>
      </c>
      <c r="K21" s="2" t="str">
        <f t="shared" si="0"/>
        <v/>
      </c>
      <c r="L21" s="83">
        <v>86.039000000000001</v>
      </c>
      <c r="M21" s="70">
        <v>90.91749999999999</v>
      </c>
      <c r="N21" s="61" t="str">
        <f t="shared" si="1"/>
        <v/>
      </c>
      <c r="O21" s="85">
        <v>23.715999999999998</v>
      </c>
      <c r="P21" s="71">
        <v>24.684000000000001</v>
      </c>
      <c r="Q21" s="34"/>
      <c r="R21" s="31">
        <v>54.5</v>
      </c>
      <c r="S21" s="58"/>
      <c r="T21" s="49" t="str">
        <f t="shared" si="5"/>
        <v/>
      </c>
      <c r="U21" s="14">
        <v>104</v>
      </c>
      <c r="V21" s="33" t="str">
        <f t="shared" si="2"/>
        <v/>
      </c>
      <c r="W21" s="56"/>
      <c r="X21" s="52">
        <v>1817</v>
      </c>
      <c r="Y21" s="57"/>
      <c r="Z21" s="64"/>
    </row>
    <row r="22" spans="1:26" x14ac:dyDescent="0.25">
      <c r="A22" s="48" t="str">
        <f>IF('Cria e Recria'!L$7="","",A21+7)</f>
        <v/>
      </c>
      <c r="B22" s="13">
        <f t="shared" si="4"/>
        <v>25</v>
      </c>
      <c r="C22" s="34"/>
      <c r="D22" s="55" t="str">
        <f t="shared" si="6"/>
        <v/>
      </c>
      <c r="E22" s="50" t="str">
        <f t="shared" si="7"/>
        <v/>
      </c>
      <c r="F22" s="50">
        <v>0.15</v>
      </c>
      <c r="G22" s="50" t="str">
        <f t="shared" si="8"/>
        <v/>
      </c>
      <c r="H22" s="50">
        <v>98.94999999999996</v>
      </c>
      <c r="I22" s="56"/>
      <c r="J22" s="52" t="str">
        <f t="shared" si="3"/>
        <v/>
      </c>
      <c r="K22" s="2" t="str">
        <f t="shared" si="0"/>
        <v/>
      </c>
      <c r="L22" s="83">
        <v>89.143000000000001</v>
      </c>
      <c r="M22" s="70">
        <v>94.197499999999991</v>
      </c>
      <c r="N22" s="61" t="str">
        <f t="shared" si="1"/>
        <v/>
      </c>
      <c r="O22" s="85">
        <v>29.988</v>
      </c>
      <c r="P22" s="71">
        <v>31.212000000000003</v>
      </c>
      <c r="Q22" s="34"/>
      <c r="R22" s="31">
        <v>56.2</v>
      </c>
      <c r="S22" s="58"/>
      <c r="T22" s="49" t="str">
        <f t="shared" si="5"/>
        <v/>
      </c>
      <c r="U22" s="14">
        <v>104</v>
      </c>
      <c r="V22" s="33" t="str">
        <f t="shared" si="2"/>
        <v/>
      </c>
      <c r="W22" s="56"/>
      <c r="X22" s="52">
        <v>1843</v>
      </c>
      <c r="Y22" s="57"/>
      <c r="Z22" s="64"/>
    </row>
    <row r="23" spans="1:26" x14ac:dyDescent="0.25">
      <c r="A23" s="48" t="str">
        <f>IF('Cria e Recria'!L$7="","",A22+7)</f>
        <v/>
      </c>
      <c r="B23" s="13">
        <f t="shared" si="4"/>
        <v>26</v>
      </c>
      <c r="C23" s="34"/>
      <c r="D23" s="55" t="str">
        <f t="shared" si="6"/>
        <v/>
      </c>
      <c r="E23" s="50" t="str">
        <f t="shared" si="7"/>
        <v/>
      </c>
      <c r="F23" s="50">
        <v>0.15</v>
      </c>
      <c r="G23" s="50" t="str">
        <f t="shared" si="8"/>
        <v/>
      </c>
      <c r="H23" s="50">
        <v>98.799999999999955</v>
      </c>
      <c r="I23" s="56"/>
      <c r="J23" s="52" t="str">
        <f t="shared" si="3"/>
        <v/>
      </c>
      <c r="K23" s="2" t="str">
        <f t="shared" si="0"/>
        <v/>
      </c>
      <c r="L23" s="83">
        <v>90.888999999999996</v>
      </c>
      <c r="M23" s="70">
        <v>96.04249999999999</v>
      </c>
      <c r="N23" s="61" t="str">
        <f t="shared" si="1"/>
        <v/>
      </c>
      <c r="O23" s="85">
        <v>36.358000000000004</v>
      </c>
      <c r="P23" s="71">
        <v>37.841999999999999</v>
      </c>
      <c r="Q23" s="34"/>
      <c r="R23" s="31">
        <v>57.4</v>
      </c>
      <c r="S23" s="58"/>
      <c r="T23" s="49" t="str">
        <f t="shared" si="5"/>
        <v/>
      </c>
      <c r="U23" s="14">
        <v>106</v>
      </c>
      <c r="V23" s="33" t="str">
        <f t="shared" si="2"/>
        <v/>
      </c>
      <c r="W23" s="56"/>
      <c r="X23" s="52">
        <v>1859</v>
      </c>
      <c r="Y23" s="57"/>
      <c r="Z23" s="64"/>
    </row>
    <row r="24" spans="1:26" x14ac:dyDescent="0.25">
      <c r="A24" s="48" t="str">
        <f>IF('Cria e Recria'!L$7="","",A23+7)</f>
        <v/>
      </c>
      <c r="B24" s="13">
        <f t="shared" si="4"/>
        <v>27</v>
      </c>
      <c r="C24" s="34"/>
      <c r="D24" s="55" t="str">
        <f t="shared" si="6"/>
        <v/>
      </c>
      <c r="E24" s="50" t="str">
        <f t="shared" si="7"/>
        <v/>
      </c>
      <c r="F24" s="50">
        <v>0.15</v>
      </c>
      <c r="G24" s="50" t="str">
        <f t="shared" si="8"/>
        <v/>
      </c>
      <c r="H24" s="50">
        <v>98.649999999999949</v>
      </c>
      <c r="I24" s="56"/>
      <c r="J24" s="52" t="str">
        <f t="shared" si="3"/>
        <v/>
      </c>
      <c r="K24" s="2" t="str">
        <f t="shared" si="0"/>
        <v/>
      </c>
      <c r="L24" s="83">
        <v>91.955999999999989</v>
      </c>
      <c r="M24" s="70">
        <v>97.169999999999987</v>
      </c>
      <c r="N24" s="61" t="str">
        <f t="shared" si="1"/>
        <v/>
      </c>
      <c r="O24" s="85">
        <v>42.826000000000001</v>
      </c>
      <c r="P24" s="71">
        <v>44.574000000000005</v>
      </c>
      <c r="Q24" s="34"/>
      <c r="R24" s="31">
        <v>58.5</v>
      </c>
      <c r="S24" s="58"/>
      <c r="T24" s="49" t="str">
        <f t="shared" si="5"/>
        <v/>
      </c>
      <c r="U24" s="14">
        <v>106</v>
      </c>
      <c r="V24" s="33" t="str">
        <f t="shared" si="2"/>
        <v/>
      </c>
      <c r="W24" s="56"/>
      <c r="X24" s="52">
        <v>1867</v>
      </c>
      <c r="Y24" s="57"/>
      <c r="Z24" s="64"/>
    </row>
    <row r="25" spans="1:26" x14ac:dyDescent="0.25">
      <c r="A25" s="48" t="str">
        <f>IF('Cria e Recria'!L$7="","",A24+7)</f>
        <v/>
      </c>
      <c r="B25" s="13">
        <f t="shared" si="4"/>
        <v>28</v>
      </c>
      <c r="C25" s="34"/>
      <c r="D25" s="55" t="str">
        <f t="shared" si="6"/>
        <v/>
      </c>
      <c r="E25" s="50" t="str">
        <f t="shared" si="7"/>
        <v/>
      </c>
      <c r="F25" s="50">
        <v>0.15</v>
      </c>
      <c r="G25" s="50" t="str">
        <f t="shared" si="8"/>
        <v/>
      </c>
      <c r="H25" s="50">
        <v>98.499999999999943</v>
      </c>
      <c r="I25" s="56"/>
      <c r="J25" s="52" t="str">
        <f t="shared" si="3"/>
        <v/>
      </c>
      <c r="K25" s="2" t="str">
        <f t="shared" si="0"/>
        <v/>
      </c>
      <c r="L25" s="83">
        <v>92.537999999999997</v>
      </c>
      <c r="M25" s="70">
        <v>97.784999999999997</v>
      </c>
      <c r="N25" s="61" t="str">
        <f t="shared" si="1"/>
        <v/>
      </c>
      <c r="O25" s="85">
        <v>49.391999999999996</v>
      </c>
      <c r="P25" s="71">
        <v>51.408000000000001</v>
      </c>
      <c r="Q25" s="34"/>
      <c r="R25" s="31">
        <v>59.4</v>
      </c>
      <c r="S25" s="58"/>
      <c r="T25" s="49" t="str">
        <f t="shared" si="5"/>
        <v/>
      </c>
      <c r="U25" s="14">
        <v>106</v>
      </c>
      <c r="V25" s="33" t="str">
        <f t="shared" si="2"/>
        <v/>
      </c>
      <c r="W25" s="56"/>
      <c r="X25" s="52">
        <v>1872</v>
      </c>
      <c r="Y25" s="57"/>
      <c r="Z25" s="64"/>
    </row>
    <row r="26" spans="1:26" x14ac:dyDescent="0.25">
      <c r="A26" s="48" t="str">
        <f>IF('Cria e Recria'!L$7="","",A25+7)</f>
        <v/>
      </c>
      <c r="B26" s="13">
        <f t="shared" si="4"/>
        <v>29</v>
      </c>
      <c r="C26" s="34"/>
      <c r="D26" s="55" t="str">
        <f t="shared" si="6"/>
        <v/>
      </c>
      <c r="E26" s="50" t="str">
        <f t="shared" si="7"/>
        <v/>
      </c>
      <c r="F26" s="50">
        <v>0.15</v>
      </c>
      <c r="G26" s="50" t="str">
        <f t="shared" si="8"/>
        <v/>
      </c>
      <c r="H26" s="50">
        <v>98.349999999999937</v>
      </c>
      <c r="I26" s="56"/>
      <c r="J26" s="52" t="str">
        <f t="shared" si="3"/>
        <v/>
      </c>
      <c r="K26" s="2" t="str">
        <f t="shared" si="0"/>
        <v/>
      </c>
      <c r="L26" s="83">
        <v>92.828999999999994</v>
      </c>
      <c r="M26" s="70">
        <v>98.092500000000001</v>
      </c>
      <c r="N26" s="61" t="str">
        <f t="shared" si="1"/>
        <v/>
      </c>
      <c r="O26" s="85">
        <v>55.86</v>
      </c>
      <c r="P26" s="71">
        <v>58.14</v>
      </c>
      <c r="Q26" s="34"/>
      <c r="R26" s="31">
        <v>60.2</v>
      </c>
      <c r="S26" s="58"/>
      <c r="T26" s="49" t="str">
        <f t="shared" si="5"/>
        <v/>
      </c>
      <c r="U26" s="14">
        <v>108</v>
      </c>
      <c r="V26" s="33" t="str">
        <f t="shared" si="2"/>
        <v/>
      </c>
      <c r="W26" s="56"/>
      <c r="X26" s="52">
        <v>1875</v>
      </c>
      <c r="Y26" s="57"/>
      <c r="Z26" s="64"/>
    </row>
    <row r="27" spans="1:26" x14ac:dyDescent="0.25">
      <c r="A27" s="136" t="str">
        <f>IF('Cria e Recria'!L$7="","",A26+7)</f>
        <v/>
      </c>
      <c r="B27" s="42">
        <f t="shared" si="4"/>
        <v>30</v>
      </c>
      <c r="C27" s="137"/>
      <c r="D27" s="138" t="str">
        <f t="shared" si="6"/>
        <v/>
      </c>
      <c r="E27" s="139" t="str">
        <f t="shared" si="7"/>
        <v/>
      </c>
      <c r="F27" s="139">
        <v>0.15</v>
      </c>
      <c r="G27" s="139" t="str">
        <f t="shared" si="8"/>
        <v/>
      </c>
      <c r="H27" s="139">
        <v>98.199999999999932</v>
      </c>
      <c r="I27" s="140"/>
      <c r="J27" s="141" t="str">
        <f t="shared" si="3"/>
        <v/>
      </c>
      <c r="K27" s="139" t="str">
        <f t="shared" si="0"/>
        <v/>
      </c>
      <c r="L27" s="142">
        <v>93.022999999999996</v>
      </c>
      <c r="M27" s="142">
        <v>98.297499999999999</v>
      </c>
      <c r="N27" s="143" t="str">
        <f t="shared" si="1"/>
        <v/>
      </c>
      <c r="O27" s="144">
        <v>62.426000000000002</v>
      </c>
      <c r="P27" s="145">
        <v>64.974000000000004</v>
      </c>
      <c r="Q27" s="137"/>
      <c r="R27" s="147">
        <v>60.8</v>
      </c>
      <c r="S27" s="140"/>
      <c r="T27" s="148" t="str">
        <f t="shared" si="5"/>
        <v/>
      </c>
      <c r="U27" s="148">
        <v>108</v>
      </c>
      <c r="V27" s="150" t="str">
        <f t="shared" si="2"/>
        <v/>
      </c>
      <c r="W27" s="140"/>
      <c r="X27" s="141">
        <v>1878</v>
      </c>
      <c r="Y27" s="137"/>
      <c r="Z27" s="64"/>
    </row>
    <row r="28" spans="1:26" x14ac:dyDescent="0.25">
      <c r="A28" s="48" t="str">
        <f>IF('Cria e Recria'!L$7="","",A27+7)</f>
        <v/>
      </c>
      <c r="B28" s="13">
        <f t="shared" si="4"/>
        <v>31</v>
      </c>
      <c r="C28" s="34"/>
      <c r="D28" s="55" t="str">
        <f t="shared" si="6"/>
        <v/>
      </c>
      <c r="E28" s="50" t="str">
        <f t="shared" si="7"/>
        <v/>
      </c>
      <c r="F28" s="50">
        <v>0.15</v>
      </c>
      <c r="G28" s="50" t="str">
        <f t="shared" si="8"/>
        <v/>
      </c>
      <c r="H28" s="50">
        <v>98.049999999999926</v>
      </c>
      <c r="I28" s="56"/>
      <c r="J28" s="52" t="str">
        <f t="shared" si="3"/>
        <v/>
      </c>
      <c r="K28" s="2" t="str">
        <f t="shared" si="0"/>
        <v/>
      </c>
      <c r="L28" s="83">
        <v>93.216999999999999</v>
      </c>
      <c r="M28" s="70">
        <v>98.502499999999984</v>
      </c>
      <c r="N28" s="61" t="str">
        <f t="shared" si="1"/>
        <v/>
      </c>
      <c r="O28" s="85">
        <v>68.992000000000004</v>
      </c>
      <c r="P28" s="71">
        <v>71.808000000000007</v>
      </c>
      <c r="Q28" s="34"/>
      <c r="R28" s="31">
        <v>61.2</v>
      </c>
      <c r="S28" s="58"/>
      <c r="T28" s="49" t="str">
        <f t="shared" si="5"/>
        <v/>
      </c>
      <c r="U28" s="14">
        <v>108</v>
      </c>
      <c r="V28" s="33" t="str">
        <f t="shared" si="2"/>
        <v/>
      </c>
      <c r="W28" s="56"/>
      <c r="X28" s="52">
        <v>1881</v>
      </c>
      <c r="Y28" s="57"/>
      <c r="Z28" s="64"/>
    </row>
    <row r="29" spans="1:26" x14ac:dyDescent="0.25">
      <c r="A29" s="48" t="str">
        <f>IF('Cria e Recria'!L$7="","",A28+7)</f>
        <v/>
      </c>
      <c r="B29" s="13">
        <f t="shared" si="4"/>
        <v>32</v>
      </c>
      <c r="C29" s="34"/>
      <c r="D29" s="55" t="str">
        <f t="shared" si="6"/>
        <v/>
      </c>
      <c r="E29" s="50" t="str">
        <f t="shared" si="7"/>
        <v/>
      </c>
      <c r="F29" s="50">
        <v>0.15</v>
      </c>
      <c r="G29" s="50" t="str">
        <f t="shared" si="8"/>
        <v/>
      </c>
      <c r="H29" s="50">
        <v>97.89999999999992</v>
      </c>
      <c r="I29" s="56"/>
      <c r="J29" s="52" t="str">
        <f t="shared" si="3"/>
        <v/>
      </c>
      <c r="K29" s="2" t="str">
        <f t="shared" si="0"/>
        <v/>
      </c>
      <c r="L29" s="83">
        <v>93.314000000000007</v>
      </c>
      <c r="M29" s="70">
        <v>98.60499999999999</v>
      </c>
      <c r="N29" s="61" t="str">
        <f t="shared" si="1"/>
        <v/>
      </c>
      <c r="O29" s="85">
        <v>75.557999999999993</v>
      </c>
      <c r="P29" s="71">
        <v>78.641999999999996</v>
      </c>
      <c r="Q29" s="34"/>
      <c r="R29" s="31">
        <v>61.6</v>
      </c>
      <c r="S29" s="58"/>
      <c r="T29" s="49" t="str">
        <f t="shared" si="5"/>
        <v/>
      </c>
      <c r="U29" s="14">
        <v>108</v>
      </c>
      <c r="V29" s="33" t="str">
        <f t="shared" si="2"/>
        <v/>
      </c>
      <c r="W29" s="56"/>
      <c r="X29" s="52">
        <v>1883</v>
      </c>
      <c r="Y29" s="57"/>
      <c r="Z29" s="64"/>
    </row>
    <row r="30" spans="1:26" x14ac:dyDescent="0.25">
      <c r="A30" s="48" t="str">
        <f>IF('Cria e Recria'!L$7="","",A29+7)</f>
        <v/>
      </c>
      <c r="B30" s="13">
        <f t="shared" si="4"/>
        <v>33</v>
      </c>
      <c r="C30" s="34"/>
      <c r="D30" s="55" t="str">
        <f t="shared" si="6"/>
        <v/>
      </c>
      <c r="E30" s="50" t="str">
        <f t="shared" si="7"/>
        <v/>
      </c>
      <c r="F30" s="50">
        <v>0.15</v>
      </c>
      <c r="G30" s="50" t="str">
        <f t="shared" si="8"/>
        <v/>
      </c>
      <c r="H30" s="50">
        <v>97.749999999999915</v>
      </c>
      <c r="I30" s="56"/>
      <c r="J30" s="52" t="str">
        <f t="shared" si="3"/>
        <v/>
      </c>
      <c r="K30" s="2" t="str">
        <f t="shared" si="0"/>
        <v/>
      </c>
      <c r="L30" s="83">
        <v>93.411000000000001</v>
      </c>
      <c r="M30" s="70">
        <v>98.707499999999982</v>
      </c>
      <c r="N30" s="61" t="str">
        <f t="shared" si="1"/>
        <v/>
      </c>
      <c r="O30" s="85">
        <v>82.123999999999995</v>
      </c>
      <c r="P30" s="71">
        <v>85.475999999999999</v>
      </c>
      <c r="Q30" s="34"/>
      <c r="R30" s="31">
        <v>61.9</v>
      </c>
      <c r="S30" s="58"/>
      <c r="T30" s="49" t="str">
        <f t="shared" si="5"/>
        <v/>
      </c>
      <c r="U30" s="14">
        <v>108</v>
      </c>
      <c r="V30" s="33" t="str">
        <f t="shared" si="2"/>
        <v/>
      </c>
      <c r="W30" s="56"/>
      <c r="X30" s="52">
        <v>1886</v>
      </c>
      <c r="Y30" s="57"/>
      <c r="Z30" s="64"/>
    </row>
    <row r="31" spans="1:26" x14ac:dyDescent="0.25">
      <c r="A31" s="48" t="str">
        <f>IF('Cria e Recria'!L$7="","",A30+7)</f>
        <v/>
      </c>
      <c r="B31" s="13">
        <f t="shared" si="4"/>
        <v>34</v>
      </c>
      <c r="C31" s="34"/>
      <c r="D31" s="55" t="str">
        <f t="shared" si="6"/>
        <v/>
      </c>
      <c r="E31" s="50" t="str">
        <f t="shared" si="7"/>
        <v/>
      </c>
      <c r="F31" s="50">
        <v>0.15</v>
      </c>
      <c r="G31" s="50" t="str">
        <f t="shared" si="8"/>
        <v/>
      </c>
      <c r="H31" s="50">
        <v>97.599999999999909</v>
      </c>
      <c r="I31" s="56"/>
      <c r="J31" s="52" t="str">
        <f t="shared" si="3"/>
        <v/>
      </c>
      <c r="K31" s="2" t="str">
        <f t="shared" si="0"/>
        <v/>
      </c>
      <c r="L31" s="83">
        <v>93.411000000000001</v>
      </c>
      <c r="M31" s="70">
        <v>98.707499999999982</v>
      </c>
      <c r="N31" s="61" t="str">
        <f t="shared" si="1"/>
        <v/>
      </c>
      <c r="O31" s="85">
        <v>88.591999999999999</v>
      </c>
      <c r="P31" s="71">
        <v>92.208000000000013</v>
      </c>
      <c r="Q31" s="34"/>
      <c r="R31" s="31">
        <v>62.1</v>
      </c>
      <c r="S31" s="58"/>
      <c r="T31" s="49" t="str">
        <f t="shared" si="5"/>
        <v/>
      </c>
      <c r="U31" s="14">
        <v>108</v>
      </c>
      <c r="V31" s="33" t="str">
        <f t="shared" si="2"/>
        <v/>
      </c>
      <c r="W31" s="56"/>
      <c r="X31" s="52">
        <v>1889</v>
      </c>
      <c r="Y31" s="57"/>
      <c r="Z31" s="64"/>
    </row>
    <row r="32" spans="1:26" x14ac:dyDescent="0.25">
      <c r="A32" s="48" t="str">
        <f>IF('Cria e Recria'!L$7="","",A31+7)</f>
        <v/>
      </c>
      <c r="B32" s="13">
        <f t="shared" si="4"/>
        <v>35</v>
      </c>
      <c r="C32" s="34"/>
      <c r="D32" s="55" t="str">
        <f t="shared" si="6"/>
        <v/>
      </c>
      <c r="E32" s="50" t="str">
        <f t="shared" si="7"/>
        <v/>
      </c>
      <c r="F32" s="50">
        <v>0.15</v>
      </c>
      <c r="G32" s="50" t="str">
        <f t="shared" si="8"/>
        <v/>
      </c>
      <c r="H32" s="50">
        <v>97.449999999999903</v>
      </c>
      <c r="I32" s="56"/>
      <c r="J32" s="52" t="str">
        <f t="shared" si="3"/>
        <v/>
      </c>
      <c r="K32" s="2" t="str">
        <f t="shared" si="0"/>
        <v/>
      </c>
      <c r="L32" s="83">
        <v>93.314000000000007</v>
      </c>
      <c r="M32" s="70">
        <v>98.60499999999999</v>
      </c>
      <c r="N32" s="61" t="str">
        <f t="shared" si="1"/>
        <v/>
      </c>
      <c r="O32" s="85">
        <v>95.157999999999987</v>
      </c>
      <c r="P32" s="71">
        <v>99.042000000000002</v>
      </c>
      <c r="Q32" s="34"/>
      <c r="R32" s="31">
        <v>62.3</v>
      </c>
      <c r="S32" s="58"/>
      <c r="T32" s="49" t="str">
        <f t="shared" si="5"/>
        <v/>
      </c>
      <c r="U32" s="14">
        <v>108</v>
      </c>
      <c r="V32" s="33" t="str">
        <f t="shared" si="2"/>
        <v/>
      </c>
      <c r="W32" s="56"/>
      <c r="X32" s="52">
        <v>1891</v>
      </c>
      <c r="Y32" s="57"/>
      <c r="Z32" s="64"/>
    </row>
    <row r="33" spans="1:26" x14ac:dyDescent="0.25">
      <c r="A33" s="48" t="str">
        <f>IF('Cria e Recria'!L$7="","",A32+7)</f>
        <v/>
      </c>
      <c r="B33" s="13">
        <f t="shared" si="4"/>
        <v>36</v>
      </c>
      <c r="C33" s="34"/>
      <c r="D33" s="55" t="str">
        <f t="shared" si="6"/>
        <v/>
      </c>
      <c r="E33" s="50" t="str">
        <f t="shared" si="7"/>
        <v/>
      </c>
      <c r="F33" s="50">
        <v>0.15</v>
      </c>
      <c r="G33" s="50" t="str">
        <f t="shared" si="8"/>
        <v/>
      </c>
      <c r="H33" s="50">
        <v>97.299999999999898</v>
      </c>
      <c r="I33" s="56"/>
      <c r="J33" s="52" t="str">
        <f t="shared" si="3"/>
        <v/>
      </c>
      <c r="K33" s="2" t="str">
        <f t="shared" si="0"/>
        <v/>
      </c>
      <c r="L33" s="83">
        <v>93.216999999999999</v>
      </c>
      <c r="M33" s="70">
        <v>98.502499999999984</v>
      </c>
      <c r="N33" s="61" t="str">
        <f t="shared" si="1"/>
        <v/>
      </c>
      <c r="O33" s="85">
        <v>101.72399999999999</v>
      </c>
      <c r="P33" s="71">
        <v>105.876</v>
      </c>
      <c r="Q33" s="34"/>
      <c r="R33" s="31">
        <v>62.5</v>
      </c>
      <c r="S33" s="58"/>
      <c r="T33" s="49" t="str">
        <f t="shared" si="5"/>
        <v/>
      </c>
      <c r="U33" s="14">
        <v>108</v>
      </c>
      <c r="V33" s="33" t="str">
        <f t="shared" si="2"/>
        <v/>
      </c>
      <c r="W33" s="56"/>
      <c r="X33" s="52">
        <v>1893</v>
      </c>
      <c r="Y33" s="57"/>
      <c r="Z33" s="64"/>
    </row>
    <row r="34" spans="1:26" x14ac:dyDescent="0.25">
      <c r="A34" s="48" t="str">
        <f>IF('Cria e Recria'!L$7="","",A33+7)</f>
        <v/>
      </c>
      <c r="B34" s="13">
        <f t="shared" si="4"/>
        <v>37</v>
      </c>
      <c r="C34" s="34"/>
      <c r="D34" s="55" t="str">
        <f t="shared" si="6"/>
        <v/>
      </c>
      <c r="E34" s="50" t="str">
        <f t="shared" si="7"/>
        <v/>
      </c>
      <c r="F34" s="50">
        <v>0.15</v>
      </c>
      <c r="G34" s="50" t="str">
        <f t="shared" si="8"/>
        <v/>
      </c>
      <c r="H34" s="50">
        <v>97.149999999999892</v>
      </c>
      <c r="I34" s="56"/>
      <c r="J34" s="52" t="str">
        <f t="shared" si="3"/>
        <v/>
      </c>
      <c r="K34" s="2" t="str">
        <f t="shared" si="0"/>
        <v/>
      </c>
      <c r="L34" s="83">
        <v>93.022999999999996</v>
      </c>
      <c r="M34" s="70">
        <v>98.297499999999999</v>
      </c>
      <c r="N34" s="61" t="str">
        <f t="shared" si="1"/>
        <v/>
      </c>
      <c r="O34" s="85">
        <v>108.19200000000001</v>
      </c>
      <c r="P34" s="71">
        <v>112.608</v>
      </c>
      <c r="Q34" s="34"/>
      <c r="R34" s="31">
        <v>62.6</v>
      </c>
      <c r="S34" s="58"/>
      <c r="T34" s="49" t="str">
        <f t="shared" si="5"/>
        <v/>
      </c>
      <c r="U34" s="14">
        <v>108</v>
      </c>
      <c r="V34" s="33" t="str">
        <f t="shared" si="2"/>
        <v/>
      </c>
      <c r="W34" s="56"/>
      <c r="X34" s="52">
        <v>1895</v>
      </c>
      <c r="Y34" s="57"/>
      <c r="Z34" s="64"/>
    </row>
    <row r="35" spans="1:26" x14ac:dyDescent="0.25">
      <c r="A35" s="48" t="str">
        <f>IF('Cria e Recria'!L$7="","",A34+7)</f>
        <v/>
      </c>
      <c r="B35" s="13">
        <f t="shared" si="4"/>
        <v>38</v>
      </c>
      <c r="C35" s="34"/>
      <c r="D35" s="55" t="str">
        <f t="shared" si="6"/>
        <v/>
      </c>
      <c r="E35" s="50" t="str">
        <f t="shared" si="7"/>
        <v/>
      </c>
      <c r="F35" s="50">
        <v>0.15</v>
      </c>
      <c r="G35" s="50" t="str">
        <f t="shared" si="8"/>
        <v/>
      </c>
      <c r="H35" s="50">
        <v>96.999999999999886</v>
      </c>
      <c r="I35" s="56"/>
      <c r="J35" s="52" t="str">
        <f t="shared" si="3"/>
        <v/>
      </c>
      <c r="K35" s="2" t="str">
        <f t="shared" si="0"/>
        <v/>
      </c>
      <c r="L35" s="83">
        <v>92.828999999999994</v>
      </c>
      <c r="M35" s="70">
        <v>98.092500000000001</v>
      </c>
      <c r="N35" s="61" t="str">
        <f t="shared" si="1"/>
        <v/>
      </c>
      <c r="O35" s="85">
        <v>114.66</v>
      </c>
      <c r="P35" s="71">
        <v>119.34</v>
      </c>
      <c r="Q35" s="34"/>
      <c r="R35" s="31">
        <v>62.7</v>
      </c>
      <c r="S35" s="58"/>
      <c r="T35" s="49" t="str">
        <f t="shared" si="5"/>
        <v/>
      </c>
      <c r="U35" s="14">
        <v>108</v>
      </c>
      <c r="V35" s="33" t="str">
        <f t="shared" si="2"/>
        <v/>
      </c>
      <c r="W35" s="56"/>
      <c r="X35" s="52">
        <v>1897</v>
      </c>
      <c r="Y35" s="57"/>
      <c r="Z35" s="45"/>
    </row>
    <row r="36" spans="1:26" x14ac:dyDescent="0.25">
      <c r="A36" s="48" t="str">
        <f>IF('Cria e Recria'!L$7="","",A35+7)</f>
        <v/>
      </c>
      <c r="B36" s="13">
        <f t="shared" si="4"/>
        <v>39</v>
      </c>
      <c r="C36" s="34"/>
      <c r="D36" s="55" t="str">
        <f t="shared" si="6"/>
        <v/>
      </c>
      <c r="E36" s="50" t="str">
        <f t="shared" si="7"/>
        <v/>
      </c>
      <c r="F36" s="50">
        <v>0.15</v>
      </c>
      <c r="G36" s="50" t="str">
        <f t="shared" si="8"/>
        <v/>
      </c>
      <c r="H36" s="50">
        <v>96.849999999999881</v>
      </c>
      <c r="I36" s="56"/>
      <c r="J36" s="52" t="str">
        <f t="shared" si="3"/>
        <v/>
      </c>
      <c r="K36" s="2" t="str">
        <f t="shared" si="0"/>
        <v/>
      </c>
      <c r="L36" s="83">
        <v>92.731999999999985</v>
      </c>
      <c r="M36" s="70">
        <v>97.989999999999981</v>
      </c>
      <c r="N36" s="61" t="str">
        <f t="shared" si="1"/>
        <v/>
      </c>
      <c r="O36" s="85">
        <v>121.12799999999999</v>
      </c>
      <c r="P36" s="71">
        <v>126.072</v>
      </c>
      <c r="Q36" s="34"/>
      <c r="R36" s="31">
        <v>62.9</v>
      </c>
      <c r="S36" s="58"/>
      <c r="T36" s="49" t="str">
        <f t="shared" si="5"/>
        <v/>
      </c>
      <c r="U36" s="14">
        <v>108</v>
      </c>
      <c r="V36" s="33" t="str">
        <f t="shared" si="2"/>
        <v/>
      </c>
      <c r="W36" s="56"/>
      <c r="X36" s="52">
        <v>1900</v>
      </c>
      <c r="Y36" s="57"/>
      <c r="Z36" s="45"/>
    </row>
    <row r="37" spans="1:26" x14ac:dyDescent="0.25">
      <c r="A37" s="136" t="str">
        <f>IF('Cria e Recria'!L$7="","",A36+7)</f>
        <v/>
      </c>
      <c r="B37" s="42">
        <f t="shared" si="4"/>
        <v>40</v>
      </c>
      <c r="C37" s="137"/>
      <c r="D37" s="138" t="str">
        <f t="shared" si="6"/>
        <v/>
      </c>
      <c r="E37" s="139" t="str">
        <f t="shared" si="7"/>
        <v/>
      </c>
      <c r="F37" s="139">
        <v>0.15</v>
      </c>
      <c r="G37" s="139" t="str">
        <f t="shared" si="8"/>
        <v/>
      </c>
      <c r="H37" s="139">
        <v>96.699999999999875</v>
      </c>
      <c r="I37" s="140"/>
      <c r="J37" s="141" t="str">
        <f t="shared" si="3"/>
        <v/>
      </c>
      <c r="K37" s="139" t="str">
        <f t="shared" si="0"/>
        <v/>
      </c>
      <c r="L37" s="142">
        <v>92.537999999999997</v>
      </c>
      <c r="M37" s="142">
        <v>97.784999999999997</v>
      </c>
      <c r="N37" s="143" t="str">
        <f t="shared" si="1"/>
        <v/>
      </c>
      <c r="O37" s="144">
        <v>127.59599999999999</v>
      </c>
      <c r="P37" s="145">
        <v>132.804</v>
      </c>
      <c r="Q37" s="137"/>
      <c r="R37" s="147">
        <v>63</v>
      </c>
      <c r="S37" s="140"/>
      <c r="T37" s="148" t="str">
        <f t="shared" si="5"/>
        <v/>
      </c>
      <c r="U37" s="148">
        <v>108</v>
      </c>
      <c r="V37" s="150" t="str">
        <f t="shared" si="2"/>
        <v/>
      </c>
      <c r="W37" s="140"/>
      <c r="X37" s="141">
        <v>1902</v>
      </c>
      <c r="Y37" s="137"/>
      <c r="Z37" s="45"/>
    </row>
    <row r="38" spans="1:26" x14ac:dyDescent="0.25">
      <c r="A38" s="48" t="str">
        <f>IF('Cria e Recria'!L$7="","",A37+7)</f>
        <v/>
      </c>
      <c r="B38" s="13">
        <f t="shared" si="4"/>
        <v>41</v>
      </c>
      <c r="C38" s="34"/>
      <c r="D38" s="55" t="str">
        <f t="shared" si="6"/>
        <v/>
      </c>
      <c r="E38" s="50" t="str">
        <f t="shared" si="7"/>
        <v/>
      </c>
      <c r="F38" s="50">
        <v>0.15</v>
      </c>
      <c r="G38" s="50" t="str">
        <f t="shared" si="8"/>
        <v/>
      </c>
      <c r="H38" s="50">
        <v>96.549999999999869</v>
      </c>
      <c r="I38" s="56"/>
      <c r="J38" s="52" t="str">
        <f t="shared" si="3"/>
        <v/>
      </c>
      <c r="K38" s="2" t="str">
        <f t="shared" si="0"/>
        <v/>
      </c>
      <c r="L38" s="83">
        <v>92.343999999999994</v>
      </c>
      <c r="M38" s="70">
        <v>97.58</v>
      </c>
      <c r="N38" s="61" t="str">
        <f t="shared" si="1"/>
        <v/>
      </c>
      <c r="O38" s="85">
        <v>134.06400000000002</v>
      </c>
      <c r="P38" s="71">
        <v>139.536</v>
      </c>
      <c r="Q38" s="34"/>
      <c r="R38" s="31">
        <v>63.2</v>
      </c>
      <c r="S38" s="58"/>
      <c r="T38" s="49" t="str">
        <f t="shared" si="5"/>
        <v/>
      </c>
      <c r="U38" s="14">
        <v>108</v>
      </c>
      <c r="V38" s="33" t="str">
        <f t="shared" si="2"/>
        <v/>
      </c>
      <c r="W38" s="56"/>
      <c r="X38" s="52">
        <v>1905</v>
      </c>
      <c r="Y38" s="57"/>
      <c r="Z38" s="45"/>
    </row>
    <row r="39" spans="1:26" x14ac:dyDescent="0.25">
      <c r="A39" s="48" t="str">
        <f>IF('Cria e Recria'!L$7="","",A38+7)</f>
        <v/>
      </c>
      <c r="B39" s="13">
        <f t="shared" si="4"/>
        <v>42</v>
      </c>
      <c r="C39" s="34"/>
      <c r="D39" s="55" t="str">
        <f t="shared" si="6"/>
        <v/>
      </c>
      <c r="E39" s="50" t="str">
        <f t="shared" si="7"/>
        <v/>
      </c>
      <c r="F39" s="50">
        <v>0.15</v>
      </c>
      <c r="G39" s="50" t="str">
        <f t="shared" si="8"/>
        <v/>
      </c>
      <c r="H39" s="50">
        <v>96.399999999999864</v>
      </c>
      <c r="I39" s="56"/>
      <c r="J39" s="52" t="str">
        <f t="shared" si="3"/>
        <v/>
      </c>
      <c r="K39" s="2" t="str">
        <f t="shared" si="0"/>
        <v/>
      </c>
      <c r="L39" s="83">
        <v>92.149999999999991</v>
      </c>
      <c r="M39" s="70">
        <v>97.374999999999986</v>
      </c>
      <c r="N39" s="61" t="str">
        <f t="shared" si="1"/>
        <v/>
      </c>
      <c r="O39" s="85">
        <v>140.434</v>
      </c>
      <c r="P39" s="71">
        <v>146.16600000000003</v>
      </c>
      <c r="Q39" s="34"/>
      <c r="R39" s="31">
        <v>63.3</v>
      </c>
      <c r="S39" s="58"/>
      <c r="T39" s="49" t="str">
        <f t="shared" si="5"/>
        <v/>
      </c>
      <c r="U39" s="14">
        <v>108</v>
      </c>
      <c r="V39" s="33" t="str">
        <f t="shared" si="2"/>
        <v/>
      </c>
      <c r="W39" s="56"/>
      <c r="X39" s="52">
        <v>1908</v>
      </c>
      <c r="Y39" s="57"/>
      <c r="Z39" s="45"/>
    </row>
    <row r="40" spans="1:26" x14ac:dyDescent="0.25">
      <c r="A40" s="48" t="str">
        <f>IF('Cria e Recria'!L$7="","",A39+7)</f>
        <v/>
      </c>
      <c r="B40" s="13">
        <f t="shared" si="4"/>
        <v>43</v>
      </c>
      <c r="C40" s="34"/>
      <c r="D40" s="55" t="str">
        <f t="shared" si="6"/>
        <v/>
      </c>
      <c r="E40" s="50" t="str">
        <f t="shared" si="7"/>
        <v/>
      </c>
      <c r="F40" s="50">
        <v>0.15</v>
      </c>
      <c r="G40" s="50" t="str">
        <f t="shared" si="8"/>
        <v/>
      </c>
      <c r="H40" s="50">
        <v>96.249999999999858</v>
      </c>
      <c r="I40" s="56"/>
      <c r="J40" s="52" t="str">
        <f t="shared" si="3"/>
        <v/>
      </c>
      <c r="K40" s="2" t="str">
        <f t="shared" si="0"/>
        <v/>
      </c>
      <c r="L40" s="83">
        <v>91.955999999999989</v>
      </c>
      <c r="M40" s="70">
        <v>97.169999999999987</v>
      </c>
      <c r="N40" s="61" t="str">
        <f t="shared" si="1"/>
        <v/>
      </c>
      <c r="O40" s="85">
        <v>146.90200000000002</v>
      </c>
      <c r="P40" s="71">
        <v>152.898</v>
      </c>
      <c r="Q40" s="34"/>
      <c r="R40" s="31">
        <v>63.4</v>
      </c>
      <c r="S40" s="58"/>
      <c r="T40" s="49" t="str">
        <f t="shared" si="5"/>
        <v/>
      </c>
      <c r="U40" s="14">
        <v>108</v>
      </c>
      <c r="V40" s="33" t="str">
        <f t="shared" si="2"/>
        <v/>
      </c>
      <c r="W40" s="56"/>
      <c r="X40" s="52">
        <v>1910</v>
      </c>
      <c r="Y40" s="57"/>
      <c r="Z40" s="45"/>
    </row>
    <row r="41" spans="1:26" x14ac:dyDescent="0.25">
      <c r="A41" s="48" t="str">
        <f>IF('Cria e Recria'!L$7="","",A40+7)</f>
        <v/>
      </c>
      <c r="B41" s="13">
        <f t="shared" si="4"/>
        <v>44</v>
      </c>
      <c r="C41" s="34"/>
      <c r="D41" s="55" t="str">
        <f t="shared" si="6"/>
        <v/>
      </c>
      <c r="E41" s="50" t="str">
        <f t="shared" si="7"/>
        <v/>
      </c>
      <c r="F41" s="50">
        <v>0.15</v>
      </c>
      <c r="G41" s="50" t="str">
        <f t="shared" si="8"/>
        <v/>
      </c>
      <c r="H41" s="50">
        <v>96.099999999999852</v>
      </c>
      <c r="I41" s="56"/>
      <c r="J41" s="52" t="str">
        <f t="shared" si="3"/>
        <v/>
      </c>
      <c r="K41" s="2" t="str">
        <f t="shared" si="0"/>
        <v/>
      </c>
      <c r="L41" s="83">
        <v>91.761999999999986</v>
      </c>
      <c r="M41" s="70">
        <v>96.964999999999989</v>
      </c>
      <c r="N41" s="61" t="str">
        <f t="shared" si="1"/>
        <v/>
      </c>
      <c r="O41" s="85">
        <v>153.27199999999999</v>
      </c>
      <c r="P41" s="71">
        <v>159.52800000000002</v>
      </c>
      <c r="Q41" s="34"/>
      <c r="R41" s="31">
        <v>63.6</v>
      </c>
      <c r="S41" s="58"/>
      <c r="T41" s="49" t="str">
        <f t="shared" si="5"/>
        <v/>
      </c>
      <c r="U41" s="14">
        <v>108</v>
      </c>
      <c r="V41" s="33" t="str">
        <f t="shared" si="2"/>
        <v/>
      </c>
      <c r="W41" s="56"/>
      <c r="X41" s="52">
        <v>1912</v>
      </c>
      <c r="Y41" s="57"/>
      <c r="Z41" s="45"/>
    </row>
    <row r="42" spans="1:26" x14ac:dyDescent="0.25">
      <c r="A42" s="48" t="str">
        <f>IF('Cria e Recria'!L$7="","",A41+7)</f>
        <v/>
      </c>
      <c r="B42" s="13">
        <f t="shared" si="4"/>
        <v>45</v>
      </c>
      <c r="C42" s="34"/>
      <c r="D42" s="55" t="str">
        <f t="shared" si="6"/>
        <v/>
      </c>
      <c r="E42" s="50" t="str">
        <f t="shared" si="7"/>
        <v/>
      </c>
      <c r="F42" s="50">
        <v>0.15</v>
      </c>
      <c r="G42" s="50" t="str">
        <f t="shared" si="8"/>
        <v/>
      </c>
      <c r="H42" s="50">
        <v>95.949999999999847</v>
      </c>
      <c r="I42" s="56"/>
      <c r="J42" s="52" t="str">
        <f t="shared" si="3"/>
        <v/>
      </c>
      <c r="K42" s="2" t="str">
        <f t="shared" si="0"/>
        <v/>
      </c>
      <c r="L42" s="83">
        <v>91.470999999999989</v>
      </c>
      <c r="M42" s="70">
        <v>96.657499999999985</v>
      </c>
      <c r="N42" s="61" t="str">
        <f t="shared" si="1"/>
        <v/>
      </c>
      <c r="O42" s="85">
        <v>159.642</v>
      </c>
      <c r="P42" s="71">
        <v>166.15800000000002</v>
      </c>
      <c r="Q42" s="34"/>
      <c r="R42" s="31">
        <v>63.7</v>
      </c>
      <c r="S42" s="58"/>
      <c r="T42" s="49" t="str">
        <f t="shared" si="5"/>
        <v/>
      </c>
      <c r="U42" s="14">
        <v>108</v>
      </c>
      <c r="V42" s="33" t="str">
        <f t="shared" si="2"/>
        <v/>
      </c>
      <c r="W42" s="56"/>
      <c r="X42" s="52">
        <v>1915</v>
      </c>
      <c r="Y42" s="57"/>
      <c r="Z42" s="45"/>
    </row>
    <row r="43" spans="1:26" x14ac:dyDescent="0.25">
      <c r="A43" s="48" t="str">
        <f>IF('Cria e Recria'!L$7="","",A42+7)</f>
        <v/>
      </c>
      <c r="B43" s="13">
        <f t="shared" si="4"/>
        <v>46</v>
      </c>
      <c r="C43" s="34"/>
      <c r="D43" s="55" t="str">
        <f t="shared" si="6"/>
        <v/>
      </c>
      <c r="E43" s="50" t="str">
        <f t="shared" si="7"/>
        <v/>
      </c>
      <c r="F43" s="50">
        <v>0.15</v>
      </c>
      <c r="G43" s="50" t="str">
        <f t="shared" si="8"/>
        <v/>
      </c>
      <c r="H43" s="50">
        <v>95.799999999999841</v>
      </c>
      <c r="I43" s="56"/>
      <c r="J43" s="52" t="str">
        <f t="shared" si="3"/>
        <v/>
      </c>
      <c r="K43" s="2" t="str">
        <f t="shared" si="0"/>
        <v/>
      </c>
      <c r="L43" s="83">
        <v>91.179999999999993</v>
      </c>
      <c r="M43" s="70">
        <v>96.35</v>
      </c>
      <c r="N43" s="61" t="str">
        <f t="shared" si="1"/>
        <v/>
      </c>
      <c r="O43" s="85">
        <v>165.91400000000002</v>
      </c>
      <c r="P43" s="71">
        <v>172.68600000000001</v>
      </c>
      <c r="Q43" s="34"/>
      <c r="R43" s="31">
        <v>63.8</v>
      </c>
      <c r="S43" s="58"/>
      <c r="T43" s="49" t="str">
        <f t="shared" si="5"/>
        <v/>
      </c>
      <c r="U43" s="14">
        <v>109</v>
      </c>
      <c r="V43" s="33" t="str">
        <f t="shared" si="2"/>
        <v/>
      </c>
      <c r="W43" s="56"/>
      <c r="X43" s="52">
        <v>1917</v>
      </c>
      <c r="Y43" s="57"/>
      <c r="Z43" s="45"/>
    </row>
    <row r="44" spans="1:26" x14ac:dyDescent="0.25">
      <c r="A44" s="48" t="str">
        <f>IF('Cria e Recria'!L$7="","",A43+7)</f>
        <v/>
      </c>
      <c r="B44" s="13">
        <f t="shared" si="4"/>
        <v>47</v>
      </c>
      <c r="C44" s="34"/>
      <c r="D44" s="55" t="str">
        <f t="shared" si="6"/>
        <v/>
      </c>
      <c r="E44" s="50" t="str">
        <f t="shared" si="7"/>
        <v/>
      </c>
      <c r="F44" s="50">
        <v>0.15</v>
      </c>
      <c r="G44" s="50" t="str">
        <f t="shared" si="8"/>
        <v/>
      </c>
      <c r="H44" s="50">
        <v>95.649999999999835</v>
      </c>
      <c r="I44" s="56"/>
      <c r="J44" s="52" t="str">
        <f t="shared" si="3"/>
        <v/>
      </c>
      <c r="K44" s="2" t="str">
        <f t="shared" si="0"/>
        <v/>
      </c>
      <c r="L44" s="83">
        <v>90.888999999999996</v>
      </c>
      <c r="M44" s="70">
        <v>96.04249999999999</v>
      </c>
      <c r="N44" s="61" t="str">
        <f t="shared" si="1"/>
        <v/>
      </c>
      <c r="O44" s="85">
        <v>172.28400000000002</v>
      </c>
      <c r="P44" s="71">
        <v>179.316</v>
      </c>
      <c r="Q44" s="34"/>
      <c r="R44" s="31">
        <v>63.9</v>
      </c>
      <c r="S44" s="58"/>
      <c r="T44" s="49" t="str">
        <f t="shared" si="5"/>
        <v/>
      </c>
      <c r="U44" s="14">
        <v>109</v>
      </c>
      <c r="V44" s="33" t="str">
        <f t="shared" si="2"/>
        <v/>
      </c>
      <c r="W44" s="56"/>
      <c r="X44" s="52">
        <v>1920</v>
      </c>
      <c r="Y44" s="57"/>
      <c r="Z44" s="45"/>
    </row>
    <row r="45" spans="1:26" x14ac:dyDescent="0.25">
      <c r="A45" s="48" t="str">
        <f>IF('Cria e Recria'!L$7="","",A44+7)</f>
        <v/>
      </c>
      <c r="B45" s="13">
        <f t="shared" si="4"/>
        <v>48</v>
      </c>
      <c r="C45" s="34"/>
      <c r="D45" s="55" t="str">
        <f t="shared" si="6"/>
        <v/>
      </c>
      <c r="E45" s="50" t="str">
        <f t="shared" si="7"/>
        <v/>
      </c>
      <c r="F45" s="50">
        <v>0.15</v>
      </c>
      <c r="G45" s="50" t="str">
        <f t="shared" si="8"/>
        <v/>
      </c>
      <c r="H45" s="50">
        <v>95.499999999999829</v>
      </c>
      <c r="I45" s="56"/>
      <c r="J45" s="52" t="str">
        <f t="shared" si="3"/>
        <v/>
      </c>
      <c r="K45" s="2" t="str">
        <f t="shared" si="0"/>
        <v/>
      </c>
      <c r="L45" s="83">
        <v>90.597999999999999</v>
      </c>
      <c r="M45" s="70">
        <v>95.734999999999999</v>
      </c>
      <c r="N45" s="61" t="str">
        <f t="shared" si="1"/>
        <v/>
      </c>
      <c r="O45" s="85">
        <v>178.55599999999998</v>
      </c>
      <c r="P45" s="71">
        <v>185.84399999999999</v>
      </c>
      <c r="Q45" s="34"/>
      <c r="R45" s="31">
        <v>63.9</v>
      </c>
      <c r="S45" s="58"/>
      <c r="T45" s="49" t="str">
        <f t="shared" si="5"/>
        <v/>
      </c>
      <c r="U45" s="14">
        <v>109</v>
      </c>
      <c r="V45" s="33" t="str">
        <f t="shared" si="2"/>
        <v/>
      </c>
      <c r="W45" s="56"/>
      <c r="X45" s="52">
        <v>1922</v>
      </c>
      <c r="Y45" s="57"/>
      <c r="Z45" s="45"/>
    </row>
    <row r="46" spans="1:26" x14ac:dyDescent="0.25">
      <c r="A46" s="48" t="str">
        <f>IF('Cria e Recria'!L$7="","",A45+7)</f>
        <v/>
      </c>
      <c r="B46" s="13">
        <f t="shared" si="4"/>
        <v>49</v>
      </c>
      <c r="C46" s="34"/>
      <c r="D46" s="55" t="str">
        <f t="shared" si="6"/>
        <v/>
      </c>
      <c r="E46" s="50" t="str">
        <f t="shared" si="7"/>
        <v/>
      </c>
      <c r="F46" s="50">
        <v>0.15</v>
      </c>
      <c r="G46" s="50" t="str">
        <f t="shared" si="8"/>
        <v/>
      </c>
      <c r="H46" s="50">
        <v>95.349999999999824</v>
      </c>
      <c r="I46" s="56"/>
      <c r="J46" s="52" t="str">
        <f t="shared" si="3"/>
        <v/>
      </c>
      <c r="K46" s="2" t="str">
        <f t="shared" si="0"/>
        <v/>
      </c>
      <c r="L46" s="83">
        <v>90.306999999999988</v>
      </c>
      <c r="M46" s="70">
        <v>95.427499999999981</v>
      </c>
      <c r="N46" s="61" t="str">
        <f t="shared" si="1"/>
        <v/>
      </c>
      <c r="O46" s="85">
        <v>184.828</v>
      </c>
      <c r="P46" s="71">
        <v>192.37199999999999</v>
      </c>
      <c r="Q46" s="34"/>
      <c r="R46" s="31">
        <v>64</v>
      </c>
      <c r="S46" s="58"/>
      <c r="T46" s="49" t="str">
        <f t="shared" si="5"/>
        <v/>
      </c>
      <c r="U46" s="14">
        <v>109</v>
      </c>
      <c r="V46" s="33" t="str">
        <f t="shared" si="2"/>
        <v/>
      </c>
      <c r="W46" s="56"/>
      <c r="X46" s="52">
        <v>1925</v>
      </c>
      <c r="Y46" s="57"/>
      <c r="Z46" s="45"/>
    </row>
    <row r="47" spans="1:26" x14ac:dyDescent="0.25">
      <c r="A47" s="136" t="str">
        <f>IF('Cria e Recria'!L$7="","",A46+7)</f>
        <v/>
      </c>
      <c r="B47" s="42">
        <f t="shared" si="4"/>
        <v>50</v>
      </c>
      <c r="C47" s="137"/>
      <c r="D47" s="138" t="str">
        <f t="shared" si="6"/>
        <v/>
      </c>
      <c r="E47" s="139" t="str">
        <f t="shared" si="7"/>
        <v/>
      </c>
      <c r="F47" s="139">
        <v>0.15</v>
      </c>
      <c r="G47" s="139" t="str">
        <f t="shared" si="8"/>
        <v/>
      </c>
      <c r="H47" s="139">
        <v>95.199999999999818</v>
      </c>
      <c r="I47" s="140"/>
      <c r="J47" s="141" t="str">
        <f t="shared" si="3"/>
        <v/>
      </c>
      <c r="K47" s="139" t="str">
        <f t="shared" si="0"/>
        <v/>
      </c>
      <c r="L47" s="142">
        <v>90.015999999999991</v>
      </c>
      <c r="M47" s="142">
        <v>95.11999999999999</v>
      </c>
      <c r="N47" s="143" t="str">
        <f t="shared" si="1"/>
        <v/>
      </c>
      <c r="O47" s="144">
        <v>191.00200000000001</v>
      </c>
      <c r="P47" s="145">
        <v>198.798</v>
      </c>
      <c r="Q47" s="137"/>
      <c r="R47" s="147">
        <v>64.099999999999994</v>
      </c>
      <c r="S47" s="140"/>
      <c r="T47" s="148" t="str">
        <f t="shared" si="5"/>
        <v/>
      </c>
      <c r="U47" s="148">
        <v>109</v>
      </c>
      <c r="V47" s="150" t="str">
        <f t="shared" si="2"/>
        <v/>
      </c>
      <c r="W47" s="140"/>
      <c r="X47" s="141">
        <v>1928</v>
      </c>
      <c r="Y47" s="137"/>
      <c r="Z47" s="45"/>
    </row>
    <row r="48" spans="1:26" x14ac:dyDescent="0.25">
      <c r="A48" s="48" t="str">
        <f>IF('Cria e Recria'!L$7="","",A47+7)</f>
        <v/>
      </c>
      <c r="B48" s="13">
        <f t="shared" si="4"/>
        <v>51</v>
      </c>
      <c r="C48" s="34"/>
      <c r="D48" s="55" t="str">
        <f t="shared" si="6"/>
        <v/>
      </c>
      <c r="E48" s="50" t="str">
        <f t="shared" si="7"/>
        <v/>
      </c>
      <c r="F48" s="50">
        <v>0.15</v>
      </c>
      <c r="G48" s="50" t="str">
        <f t="shared" si="8"/>
        <v/>
      </c>
      <c r="H48" s="50">
        <v>95.049999999999812</v>
      </c>
      <c r="I48" s="56"/>
      <c r="J48" s="52" t="str">
        <f t="shared" si="3"/>
        <v/>
      </c>
      <c r="K48" s="2" t="str">
        <f t="shared" si="0"/>
        <v/>
      </c>
      <c r="L48" s="83">
        <v>89.724999999999994</v>
      </c>
      <c r="M48" s="70">
        <v>94.812499999999986</v>
      </c>
      <c r="N48" s="61" t="str">
        <f t="shared" si="1"/>
        <v/>
      </c>
      <c r="O48" s="85">
        <v>197.274</v>
      </c>
      <c r="P48" s="71">
        <v>205.32600000000002</v>
      </c>
      <c r="Q48" s="34"/>
      <c r="R48" s="31">
        <v>64.2</v>
      </c>
      <c r="S48" s="58"/>
      <c r="T48" s="49" t="str">
        <f t="shared" si="5"/>
        <v/>
      </c>
      <c r="U48" s="14">
        <v>109</v>
      </c>
      <c r="V48" s="33" t="str">
        <f t="shared" si="2"/>
        <v/>
      </c>
      <c r="W48" s="56"/>
      <c r="X48" s="52">
        <v>1930</v>
      </c>
      <c r="Y48" s="57"/>
      <c r="Z48" s="45"/>
    </row>
    <row r="49" spans="1:26" x14ac:dyDescent="0.25">
      <c r="A49" s="48" t="str">
        <f>IF('Cria e Recria'!L$7="","",A48+7)</f>
        <v/>
      </c>
      <c r="B49" s="13">
        <f t="shared" ref="B49:B80" si="9">B48+1</f>
        <v>52</v>
      </c>
      <c r="C49" s="34"/>
      <c r="D49" s="55" t="str">
        <f t="shared" si="6"/>
        <v/>
      </c>
      <c r="E49" s="50" t="str">
        <f t="shared" si="7"/>
        <v/>
      </c>
      <c r="F49" s="50">
        <v>0.15</v>
      </c>
      <c r="G49" s="50" t="str">
        <f t="shared" si="8"/>
        <v/>
      </c>
      <c r="H49" s="50">
        <v>94.899999999999807</v>
      </c>
      <c r="I49" s="56"/>
      <c r="J49" s="52" t="str">
        <f t="shared" si="3"/>
        <v/>
      </c>
      <c r="K49" s="2" t="str">
        <f t="shared" si="0"/>
        <v/>
      </c>
      <c r="L49" s="83">
        <v>89.336999999999989</v>
      </c>
      <c r="M49" s="70">
        <v>94.402499999999989</v>
      </c>
      <c r="N49" s="61" t="str">
        <f t="shared" si="1"/>
        <v/>
      </c>
      <c r="O49" s="85">
        <v>203.44799999999998</v>
      </c>
      <c r="P49" s="71">
        <v>211.75200000000001</v>
      </c>
      <c r="Q49" s="34"/>
      <c r="R49" s="31">
        <v>64.2</v>
      </c>
      <c r="S49" s="58"/>
      <c r="T49" s="49" t="str">
        <f t="shared" si="5"/>
        <v/>
      </c>
      <c r="U49" s="14">
        <v>109</v>
      </c>
      <c r="V49" s="33" t="str">
        <f t="shared" si="2"/>
        <v/>
      </c>
      <c r="W49" s="56"/>
      <c r="X49" s="52">
        <v>1932</v>
      </c>
      <c r="Y49" s="57"/>
      <c r="Z49" s="45"/>
    </row>
    <row r="50" spans="1:26" x14ac:dyDescent="0.25">
      <c r="A50" s="48" t="str">
        <f>IF('Cria e Recria'!L$7="","",A49+7)</f>
        <v/>
      </c>
      <c r="B50" s="13">
        <f t="shared" si="9"/>
        <v>53</v>
      </c>
      <c r="C50" s="34"/>
      <c r="D50" s="55" t="str">
        <f t="shared" si="6"/>
        <v/>
      </c>
      <c r="E50" s="50" t="str">
        <f t="shared" si="7"/>
        <v/>
      </c>
      <c r="F50" s="50">
        <v>0.15</v>
      </c>
      <c r="G50" s="50" t="str">
        <f t="shared" si="8"/>
        <v/>
      </c>
      <c r="H50" s="50">
        <v>94.749999999999801</v>
      </c>
      <c r="I50" s="56"/>
      <c r="J50" s="52" t="str">
        <f t="shared" si="3"/>
        <v/>
      </c>
      <c r="K50" s="2" t="str">
        <f t="shared" si="0"/>
        <v/>
      </c>
      <c r="L50" s="83">
        <v>89.045999999999992</v>
      </c>
      <c r="M50" s="70">
        <v>94.094999999999985</v>
      </c>
      <c r="N50" s="61" t="str">
        <f t="shared" si="1"/>
        <v/>
      </c>
      <c r="O50" s="85">
        <v>209.524</v>
      </c>
      <c r="P50" s="71">
        <v>218.07600000000002</v>
      </c>
      <c r="Q50" s="34"/>
      <c r="R50" s="31">
        <v>64.3</v>
      </c>
      <c r="S50" s="58"/>
      <c r="T50" s="49" t="str">
        <f t="shared" si="5"/>
        <v/>
      </c>
      <c r="U50" s="14">
        <v>109</v>
      </c>
      <c r="V50" s="33" t="str">
        <f t="shared" si="2"/>
        <v/>
      </c>
      <c r="W50" s="56"/>
      <c r="X50" s="52">
        <v>1934</v>
      </c>
      <c r="Y50" s="57"/>
      <c r="Z50" s="45"/>
    </row>
    <row r="51" spans="1:26" x14ac:dyDescent="0.25">
      <c r="A51" s="48" t="str">
        <f>IF('Cria e Recria'!L$7="","",A50+7)</f>
        <v/>
      </c>
      <c r="B51" s="13">
        <f t="shared" si="9"/>
        <v>54</v>
      </c>
      <c r="C51" s="34"/>
      <c r="D51" s="55" t="str">
        <f t="shared" si="6"/>
        <v/>
      </c>
      <c r="E51" s="50" t="str">
        <f t="shared" si="7"/>
        <v/>
      </c>
      <c r="F51" s="50">
        <v>0.15</v>
      </c>
      <c r="G51" s="50" t="str">
        <f t="shared" si="8"/>
        <v/>
      </c>
      <c r="H51" s="50">
        <v>94.599999999999795</v>
      </c>
      <c r="I51" s="56"/>
      <c r="J51" s="52" t="str">
        <f t="shared" si="3"/>
        <v/>
      </c>
      <c r="K51" s="2" t="str">
        <f t="shared" si="0"/>
        <v/>
      </c>
      <c r="L51" s="83">
        <v>88.658000000000001</v>
      </c>
      <c r="M51" s="70">
        <v>93.685000000000002</v>
      </c>
      <c r="N51" s="61" t="str">
        <f t="shared" si="1"/>
        <v/>
      </c>
      <c r="O51" s="85">
        <v>215.69799999999998</v>
      </c>
      <c r="P51" s="71">
        <v>224.50200000000001</v>
      </c>
      <c r="Q51" s="34"/>
      <c r="R51" s="31">
        <v>64.400000000000006</v>
      </c>
      <c r="S51" s="58"/>
      <c r="T51" s="49" t="str">
        <f t="shared" si="5"/>
        <v/>
      </c>
      <c r="U51" s="14">
        <v>109</v>
      </c>
      <c r="V51" s="33" t="str">
        <f t="shared" si="2"/>
        <v/>
      </c>
      <c r="W51" s="56"/>
      <c r="X51" s="52">
        <v>1936</v>
      </c>
      <c r="Y51" s="57"/>
      <c r="Z51" s="45"/>
    </row>
    <row r="52" spans="1:26" x14ac:dyDescent="0.25">
      <c r="A52" s="48" t="str">
        <f>IF('Cria e Recria'!L$7="","",A51+7)</f>
        <v/>
      </c>
      <c r="B52" s="13">
        <f t="shared" si="9"/>
        <v>55</v>
      </c>
      <c r="C52" s="34"/>
      <c r="D52" s="55" t="str">
        <f t="shared" si="6"/>
        <v/>
      </c>
      <c r="E52" s="50" t="str">
        <f t="shared" si="7"/>
        <v/>
      </c>
      <c r="F52" s="50">
        <v>0.15</v>
      </c>
      <c r="G52" s="50" t="str">
        <f t="shared" si="8"/>
        <v/>
      </c>
      <c r="H52" s="50">
        <v>94.44999999999979</v>
      </c>
      <c r="I52" s="56"/>
      <c r="J52" s="52" t="str">
        <f t="shared" si="3"/>
        <v/>
      </c>
      <c r="K52" s="2" t="str">
        <f t="shared" si="0"/>
        <v/>
      </c>
      <c r="L52" s="83">
        <v>88.36699999999999</v>
      </c>
      <c r="M52" s="70">
        <v>93.377499999999984</v>
      </c>
      <c r="N52" s="61" t="str">
        <f t="shared" si="1"/>
        <v/>
      </c>
      <c r="O52" s="85">
        <v>221.774</v>
      </c>
      <c r="P52" s="71">
        <v>230.82600000000002</v>
      </c>
      <c r="Q52" s="34"/>
      <c r="R52" s="31">
        <v>64.400000000000006</v>
      </c>
      <c r="S52" s="58"/>
      <c r="T52" s="49" t="str">
        <f t="shared" si="5"/>
        <v/>
      </c>
      <c r="U52" s="14">
        <v>109</v>
      </c>
      <c r="V52" s="33" t="str">
        <f t="shared" si="2"/>
        <v/>
      </c>
      <c r="W52" s="56"/>
      <c r="X52" s="52">
        <v>1939</v>
      </c>
      <c r="Y52" s="57"/>
      <c r="Z52" s="45"/>
    </row>
    <row r="53" spans="1:26" x14ac:dyDescent="0.25">
      <c r="A53" s="48" t="str">
        <f>IF('Cria e Recria'!L$7="","",A52+7)</f>
        <v/>
      </c>
      <c r="B53" s="13">
        <f t="shared" si="9"/>
        <v>56</v>
      </c>
      <c r="C53" s="34"/>
      <c r="D53" s="55" t="str">
        <f t="shared" si="6"/>
        <v/>
      </c>
      <c r="E53" s="50" t="str">
        <f t="shared" si="7"/>
        <v/>
      </c>
      <c r="F53" s="50">
        <v>0.15</v>
      </c>
      <c r="G53" s="50" t="str">
        <f t="shared" si="8"/>
        <v/>
      </c>
      <c r="H53" s="50">
        <v>94.299999999999784</v>
      </c>
      <c r="I53" s="56"/>
      <c r="J53" s="52" t="str">
        <f t="shared" si="3"/>
        <v/>
      </c>
      <c r="K53" s="2" t="str">
        <f t="shared" si="0"/>
        <v/>
      </c>
      <c r="L53" s="83">
        <v>87.978999999999999</v>
      </c>
      <c r="M53" s="70">
        <v>92.967500000000001</v>
      </c>
      <c r="N53" s="61" t="str">
        <f t="shared" si="1"/>
        <v/>
      </c>
      <c r="O53" s="85">
        <v>227.85</v>
      </c>
      <c r="P53" s="71">
        <v>237.15</v>
      </c>
      <c r="Q53" s="34"/>
      <c r="R53" s="31">
        <v>64.5</v>
      </c>
      <c r="S53" s="58"/>
      <c r="T53" s="49" t="str">
        <f t="shared" si="5"/>
        <v/>
      </c>
      <c r="U53" s="14">
        <v>109</v>
      </c>
      <c r="V53" s="33" t="str">
        <f t="shared" si="2"/>
        <v/>
      </c>
      <c r="W53" s="56"/>
      <c r="X53" s="52">
        <v>1942</v>
      </c>
      <c r="Y53" s="57"/>
      <c r="Z53" s="45"/>
    </row>
    <row r="54" spans="1:26" x14ac:dyDescent="0.25">
      <c r="A54" s="48" t="str">
        <f>IF('Cria e Recria'!L$7="","",A53+7)</f>
        <v/>
      </c>
      <c r="B54" s="13">
        <f t="shared" si="9"/>
        <v>57</v>
      </c>
      <c r="C54" s="34"/>
      <c r="D54" s="55" t="str">
        <f t="shared" si="6"/>
        <v/>
      </c>
      <c r="E54" s="50" t="str">
        <f t="shared" si="7"/>
        <v/>
      </c>
      <c r="F54" s="50">
        <v>0.15</v>
      </c>
      <c r="G54" s="50" t="str">
        <f t="shared" si="8"/>
        <v/>
      </c>
      <c r="H54" s="50">
        <v>94.149999999999778</v>
      </c>
      <c r="I54" s="56"/>
      <c r="J54" s="52" t="str">
        <f t="shared" si="3"/>
        <v/>
      </c>
      <c r="K54" s="2" t="str">
        <f t="shared" si="0"/>
        <v/>
      </c>
      <c r="L54" s="83">
        <v>87.590999999999994</v>
      </c>
      <c r="M54" s="70">
        <v>92.55749999999999</v>
      </c>
      <c r="N54" s="61" t="str">
        <f t="shared" si="1"/>
        <v/>
      </c>
      <c r="O54" s="85">
        <v>233.828</v>
      </c>
      <c r="P54" s="71">
        <v>243.37199999999999</v>
      </c>
      <c r="Q54" s="34"/>
      <c r="R54" s="31">
        <v>64.5</v>
      </c>
      <c r="S54" s="58"/>
      <c r="T54" s="49" t="str">
        <f t="shared" si="5"/>
        <v/>
      </c>
      <c r="U54" s="14">
        <v>109</v>
      </c>
      <c r="V54" s="33" t="str">
        <f t="shared" si="2"/>
        <v/>
      </c>
      <c r="W54" s="56"/>
      <c r="X54" s="52">
        <v>1945</v>
      </c>
      <c r="Y54" s="57"/>
      <c r="Z54" s="45"/>
    </row>
    <row r="55" spans="1:26" x14ac:dyDescent="0.25">
      <c r="A55" s="48" t="str">
        <f>IF('Cria e Recria'!L$7="","",A54+7)</f>
        <v/>
      </c>
      <c r="B55" s="13">
        <f t="shared" si="9"/>
        <v>58</v>
      </c>
      <c r="C55" s="34"/>
      <c r="D55" s="55" t="str">
        <f t="shared" si="6"/>
        <v/>
      </c>
      <c r="E55" s="50" t="str">
        <f t="shared" si="7"/>
        <v/>
      </c>
      <c r="F55" s="50">
        <v>0.15</v>
      </c>
      <c r="G55" s="50" t="str">
        <f t="shared" si="8"/>
        <v/>
      </c>
      <c r="H55" s="50">
        <v>93.999999999999773</v>
      </c>
      <c r="I55" s="56"/>
      <c r="J55" s="52" t="str">
        <f t="shared" si="3"/>
        <v/>
      </c>
      <c r="K55" s="2" t="str">
        <f t="shared" si="0"/>
        <v/>
      </c>
      <c r="L55" s="83">
        <v>87.3</v>
      </c>
      <c r="M55" s="70">
        <v>92.249999999999986</v>
      </c>
      <c r="N55" s="61" t="str">
        <f t="shared" si="1"/>
        <v/>
      </c>
      <c r="O55" s="85">
        <v>239.80599999999998</v>
      </c>
      <c r="P55" s="71">
        <v>249.59399999999999</v>
      </c>
      <c r="Q55" s="34"/>
      <c r="R55" s="31">
        <v>64.599999999999994</v>
      </c>
      <c r="S55" s="58"/>
      <c r="T55" s="49" t="str">
        <f t="shared" si="5"/>
        <v/>
      </c>
      <c r="U55" s="14">
        <v>109</v>
      </c>
      <c r="V55" s="33" t="str">
        <f t="shared" si="2"/>
        <v/>
      </c>
      <c r="W55" s="56"/>
      <c r="X55" s="52">
        <v>1947</v>
      </c>
      <c r="Y55" s="57"/>
      <c r="Z55" s="51"/>
    </row>
    <row r="56" spans="1:26" x14ac:dyDescent="0.25">
      <c r="A56" s="48" t="str">
        <f>IF('Cria e Recria'!L$7="","",A55+7)</f>
        <v/>
      </c>
      <c r="B56" s="13">
        <f t="shared" si="9"/>
        <v>59</v>
      </c>
      <c r="C56" s="34"/>
      <c r="D56" s="55" t="str">
        <f t="shared" si="6"/>
        <v/>
      </c>
      <c r="E56" s="50" t="str">
        <f t="shared" si="7"/>
        <v/>
      </c>
      <c r="F56" s="50">
        <v>0.15</v>
      </c>
      <c r="G56" s="50" t="str">
        <f t="shared" si="8"/>
        <v/>
      </c>
      <c r="H56" s="50">
        <v>93.849999999999767</v>
      </c>
      <c r="I56" s="56"/>
      <c r="J56" s="52" t="str">
        <f t="shared" si="3"/>
        <v/>
      </c>
      <c r="K56" s="2" t="str">
        <f t="shared" si="0"/>
        <v/>
      </c>
      <c r="L56" s="83">
        <v>86.911999999999992</v>
      </c>
      <c r="M56" s="70">
        <v>91.839999999999989</v>
      </c>
      <c r="N56" s="61" t="str">
        <f t="shared" si="1"/>
        <v/>
      </c>
      <c r="O56" s="85">
        <v>245.78400000000002</v>
      </c>
      <c r="P56" s="71">
        <v>255.816</v>
      </c>
      <c r="Q56" s="34"/>
      <c r="R56" s="31">
        <v>64.599999999999994</v>
      </c>
      <c r="S56" s="58"/>
      <c r="T56" s="49" t="str">
        <f t="shared" si="5"/>
        <v/>
      </c>
      <c r="U56" s="14">
        <v>109</v>
      </c>
      <c r="V56" s="33" t="str">
        <f t="shared" si="2"/>
        <v/>
      </c>
      <c r="W56" s="56"/>
      <c r="X56" s="52">
        <v>1949</v>
      </c>
      <c r="Y56" s="57"/>
      <c r="Z56" s="45"/>
    </row>
    <row r="57" spans="1:26" x14ac:dyDescent="0.25">
      <c r="A57" s="136" t="str">
        <f>IF('Cria e Recria'!L$7="","",A56+7)</f>
        <v/>
      </c>
      <c r="B57" s="42">
        <f t="shared" si="9"/>
        <v>60</v>
      </c>
      <c r="C57" s="137"/>
      <c r="D57" s="138" t="str">
        <f t="shared" si="6"/>
        <v/>
      </c>
      <c r="E57" s="139" t="str">
        <f t="shared" si="7"/>
        <v/>
      </c>
      <c r="F57" s="139">
        <v>0.15</v>
      </c>
      <c r="G57" s="139" t="str">
        <f t="shared" si="8"/>
        <v/>
      </c>
      <c r="H57" s="139">
        <v>93.699999999999761</v>
      </c>
      <c r="I57" s="140"/>
      <c r="J57" s="141" t="str">
        <f t="shared" si="3"/>
        <v/>
      </c>
      <c r="K57" s="139" t="str">
        <f t="shared" si="0"/>
        <v/>
      </c>
      <c r="L57" s="142">
        <v>86.524000000000001</v>
      </c>
      <c r="M57" s="142">
        <v>91.429999999999993</v>
      </c>
      <c r="N57" s="143" t="str">
        <f t="shared" si="1"/>
        <v/>
      </c>
      <c r="O57" s="144">
        <v>251.76199999999997</v>
      </c>
      <c r="P57" s="145">
        <v>262.03799999999995</v>
      </c>
      <c r="Q57" s="137"/>
      <c r="R57" s="147">
        <v>64.7</v>
      </c>
      <c r="S57" s="140"/>
      <c r="T57" s="148" t="str">
        <f t="shared" si="5"/>
        <v/>
      </c>
      <c r="U57" s="148">
        <v>109</v>
      </c>
      <c r="V57" s="150" t="str">
        <f t="shared" si="2"/>
        <v/>
      </c>
      <c r="W57" s="140"/>
      <c r="X57" s="141">
        <v>1951</v>
      </c>
      <c r="Y57" s="137"/>
      <c r="Z57" s="45"/>
    </row>
    <row r="58" spans="1:26" x14ac:dyDescent="0.25">
      <c r="A58" s="48" t="str">
        <f>IF('Cria e Recria'!L$7="","",A57+7)</f>
        <v/>
      </c>
      <c r="B58" s="13">
        <f t="shared" si="9"/>
        <v>61</v>
      </c>
      <c r="C58" s="34"/>
      <c r="D58" s="55" t="str">
        <f t="shared" si="6"/>
        <v/>
      </c>
      <c r="E58" s="50" t="str">
        <f t="shared" si="7"/>
        <v/>
      </c>
      <c r="F58" s="50">
        <v>0.15</v>
      </c>
      <c r="G58" s="50" t="str">
        <f t="shared" si="8"/>
        <v/>
      </c>
      <c r="H58" s="50">
        <v>93.549999999999756</v>
      </c>
      <c r="I58" s="56"/>
      <c r="J58" s="52" t="str">
        <f t="shared" si="3"/>
        <v/>
      </c>
      <c r="K58" s="2" t="str">
        <f t="shared" si="0"/>
        <v/>
      </c>
      <c r="L58" s="83">
        <v>86.233000000000004</v>
      </c>
      <c r="M58" s="70">
        <v>91.122500000000002</v>
      </c>
      <c r="N58" s="61" t="str">
        <f t="shared" si="1"/>
        <v/>
      </c>
      <c r="O58" s="85">
        <v>257.642</v>
      </c>
      <c r="P58" s="71">
        <v>268.15799999999996</v>
      </c>
      <c r="Q58" s="34"/>
      <c r="R58" s="31">
        <v>64.7</v>
      </c>
      <c r="S58" s="58"/>
      <c r="T58" s="49" t="str">
        <f t="shared" si="5"/>
        <v/>
      </c>
      <c r="U58" s="14">
        <v>109</v>
      </c>
      <c r="V58" s="33" t="str">
        <f t="shared" si="2"/>
        <v/>
      </c>
      <c r="W58" s="56"/>
      <c r="X58" s="52">
        <v>1954</v>
      </c>
      <c r="Y58" s="57"/>
      <c r="Z58" s="45"/>
    </row>
    <row r="59" spans="1:26" x14ac:dyDescent="0.25">
      <c r="A59" s="48" t="str">
        <f>IF('Cria e Recria'!L$7="","",A58+7)</f>
        <v/>
      </c>
      <c r="B59" s="13">
        <f t="shared" si="9"/>
        <v>62</v>
      </c>
      <c r="C59" s="34"/>
      <c r="D59" s="55" t="str">
        <f t="shared" si="6"/>
        <v/>
      </c>
      <c r="E59" s="50" t="str">
        <f t="shared" si="7"/>
        <v/>
      </c>
      <c r="F59" s="50">
        <v>0.15</v>
      </c>
      <c r="G59" s="50" t="str">
        <f t="shared" si="8"/>
        <v/>
      </c>
      <c r="H59" s="50">
        <v>93.39999999999975</v>
      </c>
      <c r="I59" s="56"/>
      <c r="J59" s="52" t="str">
        <f t="shared" si="3"/>
        <v/>
      </c>
      <c r="K59" s="2" t="str">
        <f t="shared" si="0"/>
        <v/>
      </c>
      <c r="L59" s="83">
        <v>85.844999999999999</v>
      </c>
      <c r="M59" s="70">
        <v>90.712499999999991</v>
      </c>
      <c r="N59" s="61" t="str">
        <f t="shared" si="1"/>
        <v/>
      </c>
      <c r="O59" s="85">
        <v>263.52199999999999</v>
      </c>
      <c r="P59" s="71">
        <v>274.27799999999996</v>
      </c>
      <c r="Q59" s="34"/>
      <c r="R59" s="31">
        <v>64.8</v>
      </c>
      <c r="S59" s="58"/>
      <c r="T59" s="49" t="str">
        <f t="shared" si="5"/>
        <v/>
      </c>
      <c r="U59" s="14">
        <v>109</v>
      </c>
      <c r="V59" s="33" t="str">
        <f t="shared" si="2"/>
        <v/>
      </c>
      <c r="W59" s="56"/>
      <c r="X59" s="52">
        <v>1956</v>
      </c>
      <c r="Y59" s="57"/>
      <c r="Z59" s="45"/>
    </row>
    <row r="60" spans="1:26" x14ac:dyDescent="0.25">
      <c r="A60" s="48" t="str">
        <f>IF('Cria e Recria'!L$7="","",A59+7)</f>
        <v/>
      </c>
      <c r="B60" s="13">
        <f t="shared" si="9"/>
        <v>63</v>
      </c>
      <c r="C60" s="34"/>
      <c r="D60" s="55" t="str">
        <f t="shared" si="6"/>
        <v/>
      </c>
      <c r="E60" s="50" t="str">
        <f t="shared" si="7"/>
        <v/>
      </c>
      <c r="F60" s="50">
        <v>0.15</v>
      </c>
      <c r="G60" s="50" t="str">
        <f t="shared" si="8"/>
        <v/>
      </c>
      <c r="H60" s="50">
        <v>93.249999999999744</v>
      </c>
      <c r="I60" s="56"/>
      <c r="J60" s="52" t="str">
        <f t="shared" si="3"/>
        <v/>
      </c>
      <c r="K60" s="2" t="str">
        <f t="shared" si="0"/>
        <v/>
      </c>
      <c r="L60" s="83">
        <v>85.456999999999994</v>
      </c>
      <c r="M60" s="70">
        <v>90.302499999999981</v>
      </c>
      <c r="N60" s="61" t="str">
        <f t="shared" si="1"/>
        <v/>
      </c>
      <c r="O60" s="85">
        <v>269.30400000000003</v>
      </c>
      <c r="P60" s="71">
        <v>280.29599999999999</v>
      </c>
      <c r="Q60" s="34"/>
      <c r="R60" s="31">
        <v>64.8</v>
      </c>
      <c r="S60" s="58"/>
      <c r="T60" s="49" t="str">
        <f t="shared" si="5"/>
        <v/>
      </c>
      <c r="U60" s="14">
        <v>109</v>
      </c>
      <c r="V60" s="33" t="str">
        <f t="shared" si="2"/>
        <v/>
      </c>
      <c r="W60" s="56"/>
      <c r="X60" s="52">
        <v>1959</v>
      </c>
      <c r="Y60" s="57"/>
      <c r="Z60" s="45"/>
    </row>
    <row r="61" spans="1:26" x14ac:dyDescent="0.25">
      <c r="A61" s="48" t="str">
        <f>IF('Cria e Recria'!L$7="","",A60+7)</f>
        <v/>
      </c>
      <c r="B61" s="13">
        <f t="shared" si="9"/>
        <v>64</v>
      </c>
      <c r="C61" s="34"/>
      <c r="D61" s="55" t="str">
        <f t="shared" si="6"/>
        <v/>
      </c>
      <c r="E61" s="50" t="str">
        <f t="shared" si="7"/>
        <v/>
      </c>
      <c r="F61" s="50">
        <v>0.15</v>
      </c>
      <c r="G61" s="50" t="str">
        <f t="shared" si="8"/>
        <v/>
      </c>
      <c r="H61" s="50">
        <v>93.099999999999739</v>
      </c>
      <c r="I61" s="56"/>
      <c r="J61" s="52" t="str">
        <f t="shared" si="3"/>
        <v/>
      </c>
      <c r="K61" s="2" t="str">
        <f t="shared" si="0"/>
        <v/>
      </c>
      <c r="L61" s="83">
        <v>85.069000000000003</v>
      </c>
      <c r="M61" s="70">
        <v>89.892499999999998</v>
      </c>
      <c r="N61" s="61" t="str">
        <f t="shared" si="1"/>
        <v/>
      </c>
      <c r="O61" s="85">
        <v>275.08599999999996</v>
      </c>
      <c r="P61" s="71">
        <v>286.31400000000002</v>
      </c>
      <c r="Q61" s="34"/>
      <c r="R61" s="31">
        <v>64.8</v>
      </c>
      <c r="S61" s="58"/>
      <c r="T61" s="49" t="str">
        <f t="shared" si="5"/>
        <v/>
      </c>
      <c r="U61" s="14">
        <v>109</v>
      </c>
      <c r="V61" s="33" t="str">
        <f t="shared" si="2"/>
        <v/>
      </c>
      <c r="W61" s="56"/>
      <c r="X61" s="52">
        <v>1961</v>
      </c>
      <c r="Y61" s="57"/>
      <c r="Z61" s="45"/>
    </row>
    <row r="62" spans="1:26" x14ac:dyDescent="0.25">
      <c r="A62" s="48" t="str">
        <f>IF('Cria e Recria'!L$7="","",A61+7)</f>
        <v/>
      </c>
      <c r="B62" s="13">
        <f t="shared" si="9"/>
        <v>65</v>
      </c>
      <c r="C62" s="34"/>
      <c r="D62" s="55" t="str">
        <f t="shared" si="6"/>
        <v/>
      </c>
      <c r="E62" s="50" t="str">
        <f t="shared" si="7"/>
        <v/>
      </c>
      <c r="F62" s="50">
        <v>0.15</v>
      </c>
      <c r="G62" s="50" t="str">
        <f t="shared" si="8"/>
        <v/>
      </c>
      <c r="H62" s="50">
        <v>92.949999999999733</v>
      </c>
      <c r="I62" s="56"/>
      <c r="J62" s="52" t="str">
        <f t="shared" si="3"/>
        <v/>
      </c>
      <c r="K62" s="2" t="str">
        <f t="shared" si="0"/>
        <v/>
      </c>
      <c r="L62" s="83">
        <v>84.680999999999997</v>
      </c>
      <c r="M62" s="70">
        <v>89.482499999999987</v>
      </c>
      <c r="N62" s="61" t="str">
        <f t="shared" si="1"/>
        <v/>
      </c>
      <c r="O62" s="85">
        <v>280.86799999999999</v>
      </c>
      <c r="P62" s="71">
        <v>292.33200000000005</v>
      </c>
      <c r="Q62" s="34"/>
      <c r="R62" s="31">
        <v>64.900000000000006</v>
      </c>
      <c r="S62" s="58"/>
      <c r="T62" s="49" t="str">
        <f t="shared" si="5"/>
        <v/>
      </c>
      <c r="U62" s="14">
        <v>109</v>
      </c>
      <c r="V62" s="33" t="str">
        <f t="shared" si="2"/>
        <v/>
      </c>
      <c r="W62" s="56"/>
      <c r="X62" s="52">
        <v>1964</v>
      </c>
      <c r="Y62" s="57"/>
      <c r="Z62" s="45"/>
    </row>
    <row r="63" spans="1:26" x14ac:dyDescent="0.25">
      <c r="A63" s="48" t="str">
        <f>IF('Cria e Recria'!L$7="","",A62+7)</f>
        <v/>
      </c>
      <c r="B63" s="13">
        <f t="shared" si="9"/>
        <v>66</v>
      </c>
      <c r="C63" s="34"/>
      <c r="D63" s="55" t="str">
        <f t="shared" si="6"/>
        <v/>
      </c>
      <c r="E63" s="50" t="str">
        <f t="shared" si="7"/>
        <v/>
      </c>
      <c r="F63" s="50">
        <v>0.15</v>
      </c>
      <c r="G63" s="50" t="str">
        <f t="shared" si="8"/>
        <v/>
      </c>
      <c r="H63" s="50">
        <v>92.799999999999727</v>
      </c>
      <c r="I63" s="56"/>
      <c r="J63" s="52" t="str">
        <f t="shared" si="3"/>
        <v/>
      </c>
      <c r="K63" s="2" t="str">
        <f t="shared" si="0"/>
        <v/>
      </c>
      <c r="L63" s="83">
        <v>84.293000000000006</v>
      </c>
      <c r="M63" s="70">
        <v>89.072500000000005</v>
      </c>
      <c r="N63" s="61" t="str">
        <f t="shared" si="1"/>
        <v/>
      </c>
      <c r="O63" s="85">
        <v>286.64999999999998</v>
      </c>
      <c r="P63" s="71">
        <v>298.35000000000002</v>
      </c>
      <c r="Q63" s="34"/>
      <c r="R63" s="31">
        <v>64.900000000000006</v>
      </c>
      <c r="S63" s="58"/>
      <c r="T63" s="49" t="str">
        <f t="shared" si="5"/>
        <v/>
      </c>
      <c r="U63" s="14">
        <v>109</v>
      </c>
      <c r="V63" s="33" t="str">
        <f t="shared" si="2"/>
        <v/>
      </c>
      <c r="W63" s="56"/>
      <c r="X63" s="52">
        <v>1967</v>
      </c>
      <c r="Y63" s="57"/>
      <c r="Z63" s="45"/>
    </row>
    <row r="64" spans="1:26" x14ac:dyDescent="0.25">
      <c r="A64" s="48" t="str">
        <f>IF('Cria e Recria'!L$7="","",A63+7)</f>
        <v/>
      </c>
      <c r="B64" s="13">
        <f t="shared" si="9"/>
        <v>67</v>
      </c>
      <c r="C64" s="34"/>
      <c r="D64" s="55" t="str">
        <f t="shared" si="6"/>
        <v/>
      </c>
      <c r="E64" s="50" t="str">
        <f t="shared" si="7"/>
        <v/>
      </c>
      <c r="F64" s="50">
        <v>0.15</v>
      </c>
      <c r="G64" s="50" t="str">
        <f t="shared" si="8"/>
        <v/>
      </c>
      <c r="H64" s="50">
        <v>92.649999999999721</v>
      </c>
      <c r="I64" s="56"/>
      <c r="J64" s="52" t="str">
        <f t="shared" si="3"/>
        <v/>
      </c>
      <c r="K64" s="2" t="str">
        <f t="shared" si="0"/>
        <v/>
      </c>
      <c r="L64" s="83">
        <v>83.905000000000001</v>
      </c>
      <c r="M64" s="70">
        <v>88.662499999999994</v>
      </c>
      <c r="N64" s="61" t="str">
        <f t="shared" si="1"/>
        <v/>
      </c>
      <c r="O64" s="85">
        <v>292.334</v>
      </c>
      <c r="P64" s="71">
        <v>304.26600000000002</v>
      </c>
      <c r="Q64" s="34"/>
      <c r="R64" s="31">
        <v>65</v>
      </c>
      <c r="S64" s="58"/>
      <c r="T64" s="49" t="str">
        <f t="shared" si="5"/>
        <v/>
      </c>
      <c r="U64" s="14">
        <v>109</v>
      </c>
      <c r="V64" s="33" t="str">
        <f t="shared" si="2"/>
        <v/>
      </c>
      <c r="W64" s="56"/>
      <c r="X64" s="52">
        <v>1969</v>
      </c>
      <c r="Y64" s="57"/>
      <c r="Z64" s="45"/>
    </row>
    <row r="65" spans="1:26" x14ac:dyDescent="0.25">
      <c r="A65" s="48" t="str">
        <f>IF('Cria e Recria'!L$7="","",A64+7)</f>
        <v/>
      </c>
      <c r="B65" s="13">
        <f t="shared" si="9"/>
        <v>68</v>
      </c>
      <c r="C65" s="34"/>
      <c r="D65" s="55" t="str">
        <f t="shared" si="6"/>
        <v/>
      </c>
      <c r="E65" s="50" t="str">
        <f t="shared" si="7"/>
        <v/>
      </c>
      <c r="F65" s="50">
        <v>0.15</v>
      </c>
      <c r="G65" s="50" t="str">
        <f t="shared" si="8"/>
        <v/>
      </c>
      <c r="H65" s="50">
        <v>92.499999999999716</v>
      </c>
      <c r="I65" s="56"/>
      <c r="J65" s="52" t="str">
        <f t="shared" si="3"/>
        <v/>
      </c>
      <c r="K65" s="2" t="str">
        <f t="shared" si="0"/>
        <v/>
      </c>
      <c r="L65" s="83">
        <v>83.516999999999996</v>
      </c>
      <c r="M65" s="70">
        <v>88.252499999999984</v>
      </c>
      <c r="N65" s="61" t="str">
        <f t="shared" si="1"/>
        <v/>
      </c>
      <c r="O65" s="85">
        <v>298.01800000000003</v>
      </c>
      <c r="P65" s="71">
        <v>310.18200000000002</v>
      </c>
      <c r="Q65" s="34"/>
      <c r="R65" s="31">
        <v>65</v>
      </c>
      <c r="S65" s="58"/>
      <c r="T65" s="49" t="str">
        <f t="shared" si="5"/>
        <v/>
      </c>
      <c r="U65" s="14">
        <v>109</v>
      </c>
      <c r="V65" s="33" t="str">
        <f t="shared" si="2"/>
        <v/>
      </c>
      <c r="W65" s="56"/>
      <c r="X65" s="52">
        <v>1971</v>
      </c>
      <c r="Y65" s="57"/>
      <c r="Z65" s="45"/>
    </row>
    <row r="66" spans="1:26" x14ac:dyDescent="0.25">
      <c r="A66" s="48" t="str">
        <f>IF('Cria e Recria'!L$7="","",A65+7)</f>
        <v/>
      </c>
      <c r="B66" s="13">
        <f t="shared" si="9"/>
        <v>69</v>
      </c>
      <c r="C66" s="34"/>
      <c r="D66" s="55" t="str">
        <f t="shared" si="6"/>
        <v/>
      </c>
      <c r="E66" s="50" t="str">
        <f t="shared" si="7"/>
        <v/>
      </c>
      <c r="F66" s="50">
        <v>0.15</v>
      </c>
      <c r="G66" s="50" t="str">
        <f t="shared" si="8"/>
        <v/>
      </c>
      <c r="H66" s="50">
        <v>92.34999999999971</v>
      </c>
      <c r="I66" s="56"/>
      <c r="J66" s="52" t="str">
        <f t="shared" si="3"/>
        <v/>
      </c>
      <c r="K66" s="2" t="str">
        <f t="shared" si="0"/>
        <v/>
      </c>
      <c r="L66" s="83">
        <v>83.129000000000005</v>
      </c>
      <c r="M66" s="70">
        <v>87.842500000000001</v>
      </c>
      <c r="N66" s="61" t="str">
        <f t="shared" si="1"/>
        <v/>
      </c>
      <c r="O66" s="85">
        <v>303.60399999999998</v>
      </c>
      <c r="P66" s="71">
        <v>315.99600000000004</v>
      </c>
      <c r="Q66" s="34"/>
      <c r="R66" s="31">
        <v>65.099999999999994</v>
      </c>
      <c r="S66" s="58"/>
      <c r="T66" s="49" t="str">
        <f t="shared" si="5"/>
        <v/>
      </c>
      <c r="U66" s="14">
        <v>109</v>
      </c>
      <c r="V66" s="33" t="str">
        <f t="shared" si="2"/>
        <v/>
      </c>
      <c r="W66" s="56"/>
      <c r="X66" s="52">
        <v>1974</v>
      </c>
      <c r="Y66" s="57"/>
      <c r="Z66" s="45"/>
    </row>
    <row r="67" spans="1:26" x14ac:dyDescent="0.25">
      <c r="A67" s="136" t="str">
        <f>IF('Cria e Recria'!L$7="","",A66+7)</f>
        <v/>
      </c>
      <c r="B67" s="42">
        <f t="shared" si="9"/>
        <v>70</v>
      </c>
      <c r="C67" s="137"/>
      <c r="D67" s="138" t="str">
        <f t="shared" si="6"/>
        <v/>
      </c>
      <c r="E67" s="139" t="str">
        <f t="shared" si="7"/>
        <v/>
      </c>
      <c r="F67" s="139">
        <v>0.15</v>
      </c>
      <c r="G67" s="139" t="str">
        <f t="shared" si="8"/>
        <v/>
      </c>
      <c r="H67" s="139">
        <v>92.199999999999704</v>
      </c>
      <c r="I67" s="140"/>
      <c r="J67" s="141" t="str">
        <f t="shared" si="3"/>
        <v/>
      </c>
      <c r="K67" s="139" t="str">
        <f t="shared" si="0"/>
        <v/>
      </c>
      <c r="L67" s="142">
        <v>82.644000000000005</v>
      </c>
      <c r="M67" s="142">
        <v>87.33</v>
      </c>
      <c r="N67" s="143" t="str">
        <f t="shared" si="1"/>
        <v/>
      </c>
      <c r="O67" s="144">
        <v>309.19</v>
      </c>
      <c r="P67" s="145">
        <v>321.81</v>
      </c>
      <c r="Q67" s="137"/>
      <c r="R67" s="147">
        <v>65.099999999999994</v>
      </c>
      <c r="S67" s="140"/>
      <c r="T67" s="148" t="str">
        <f t="shared" si="5"/>
        <v/>
      </c>
      <c r="U67" s="148">
        <v>109</v>
      </c>
      <c r="V67" s="150" t="str">
        <f t="shared" si="2"/>
        <v/>
      </c>
      <c r="W67" s="140"/>
      <c r="X67" s="141">
        <v>1976</v>
      </c>
      <c r="Y67" s="137"/>
      <c r="Z67" s="45"/>
    </row>
    <row r="68" spans="1:26" x14ac:dyDescent="0.25">
      <c r="A68" s="48" t="str">
        <f>IF('Cria e Recria'!L$7="","",A67+7)</f>
        <v/>
      </c>
      <c r="B68" s="13">
        <f t="shared" si="9"/>
        <v>71</v>
      </c>
      <c r="C68" s="34"/>
      <c r="D68" s="55" t="str">
        <f t="shared" si="6"/>
        <v/>
      </c>
      <c r="E68" s="50" t="str">
        <f t="shared" si="7"/>
        <v/>
      </c>
      <c r="F68" s="50">
        <v>0.15</v>
      </c>
      <c r="G68" s="50" t="str">
        <f t="shared" si="8"/>
        <v/>
      </c>
      <c r="H68" s="50">
        <v>92.049999999999699</v>
      </c>
      <c r="I68" s="56"/>
      <c r="J68" s="52" t="str">
        <f t="shared" si="3"/>
        <v/>
      </c>
      <c r="K68" s="2" t="str">
        <f t="shared" si="0"/>
        <v/>
      </c>
      <c r="L68" s="83">
        <v>82.159000000000006</v>
      </c>
      <c r="M68" s="70">
        <v>86.817499999999995</v>
      </c>
      <c r="N68" s="61" t="str">
        <f t="shared" si="1"/>
        <v/>
      </c>
      <c r="O68" s="85">
        <v>314.77600000000001</v>
      </c>
      <c r="P68" s="71">
        <v>327.62399999999997</v>
      </c>
      <c r="Q68" s="34"/>
      <c r="R68" s="31">
        <v>65.099999999999994</v>
      </c>
      <c r="S68" s="58"/>
      <c r="T68" s="49" t="str">
        <f t="shared" si="5"/>
        <v/>
      </c>
      <c r="U68" s="14">
        <v>109</v>
      </c>
      <c r="V68" s="33" t="str">
        <f t="shared" si="2"/>
        <v/>
      </c>
      <c r="W68" s="56"/>
      <c r="X68" s="52">
        <v>1978</v>
      </c>
      <c r="Y68" s="57"/>
      <c r="Z68" s="45"/>
    </row>
    <row r="69" spans="1:26" s="51" customFormat="1" x14ac:dyDescent="0.25">
      <c r="A69" s="48" t="str">
        <f>IF('Cria e Recria'!L$7="","",A68+7)</f>
        <v/>
      </c>
      <c r="B69" s="63">
        <f t="shared" si="9"/>
        <v>72</v>
      </c>
      <c r="C69" s="34"/>
      <c r="D69" s="55" t="str">
        <f t="shared" si="6"/>
        <v/>
      </c>
      <c r="E69" s="50" t="str">
        <f t="shared" si="7"/>
        <v/>
      </c>
      <c r="F69" s="50">
        <v>0.15</v>
      </c>
      <c r="G69" s="50" t="str">
        <f t="shared" si="8"/>
        <v/>
      </c>
      <c r="H69" s="50">
        <v>91.899999999999693</v>
      </c>
      <c r="I69" s="56"/>
      <c r="J69" s="65" t="str">
        <f t="shared" si="3"/>
        <v/>
      </c>
      <c r="K69" s="50" t="str">
        <f t="shared" si="0"/>
        <v/>
      </c>
      <c r="L69" s="70">
        <v>81.674000000000007</v>
      </c>
      <c r="M69" s="70">
        <v>86.304999999999993</v>
      </c>
      <c r="N69" s="66" t="str">
        <f t="shared" si="1"/>
        <v/>
      </c>
      <c r="O69" s="86">
        <v>320.26400000000001</v>
      </c>
      <c r="P69" s="71">
        <v>333.33600000000001</v>
      </c>
      <c r="Q69" s="34"/>
      <c r="R69" s="73">
        <v>65.2</v>
      </c>
      <c r="S69" s="34"/>
      <c r="T69" s="49" t="str">
        <f t="shared" si="5"/>
        <v/>
      </c>
      <c r="U69" s="49">
        <v>109</v>
      </c>
      <c r="V69" s="33" t="str">
        <f t="shared" si="2"/>
        <v/>
      </c>
      <c r="W69" s="34"/>
      <c r="X69" s="65">
        <v>1980</v>
      </c>
      <c r="Y69" s="34"/>
      <c r="Z69" s="45"/>
    </row>
    <row r="70" spans="1:26" x14ac:dyDescent="0.25">
      <c r="A70" s="48" t="str">
        <f>IF('Cria e Recria'!L$7="","",A69+7)</f>
        <v/>
      </c>
      <c r="B70" s="13">
        <f t="shared" si="9"/>
        <v>73</v>
      </c>
      <c r="C70" s="34"/>
      <c r="D70" s="55" t="str">
        <f t="shared" si="6"/>
        <v/>
      </c>
      <c r="E70" s="50" t="str">
        <f t="shared" si="7"/>
        <v/>
      </c>
      <c r="F70" s="50">
        <v>0.15</v>
      </c>
      <c r="G70" s="50" t="str">
        <f t="shared" si="8"/>
        <v/>
      </c>
      <c r="H70" s="50">
        <v>91.749999999999687</v>
      </c>
      <c r="I70" s="56"/>
      <c r="J70" s="52" t="str">
        <f t="shared" si="3"/>
        <v/>
      </c>
      <c r="K70" s="2" t="str">
        <f t="shared" si="0"/>
        <v/>
      </c>
      <c r="L70" s="83">
        <v>81.189000000000007</v>
      </c>
      <c r="M70" s="70">
        <v>85.79249999999999</v>
      </c>
      <c r="N70" s="61" t="str">
        <f t="shared" si="1"/>
        <v/>
      </c>
      <c r="O70" s="85">
        <v>325.75199999999995</v>
      </c>
      <c r="P70" s="71">
        <v>339.048</v>
      </c>
      <c r="Q70" s="34"/>
      <c r="R70" s="31">
        <v>65.2</v>
      </c>
      <c r="S70" s="58"/>
      <c r="T70" s="49" t="str">
        <f t="shared" si="5"/>
        <v/>
      </c>
      <c r="U70" s="14">
        <v>109</v>
      </c>
      <c r="V70" s="33" t="str">
        <f t="shared" si="2"/>
        <v/>
      </c>
      <c r="W70" s="56"/>
      <c r="X70" s="52">
        <v>1983</v>
      </c>
      <c r="Y70" s="57"/>
      <c r="Z70" s="45"/>
    </row>
    <row r="71" spans="1:26" x14ac:dyDescent="0.25">
      <c r="A71" s="48" t="str">
        <f>IF('Cria e Recria'!L$7="","",A70+7)</f>
        <v/>
      </c>
      <c r="B71" s="13">
        <f t="shared" si="9"/>
        <v>74</v>
      </c>
      <c r="C71" s="34"/>
      <c r="D71" s="55" t="str">
        <f t="shared" si="6"/>
        <v/>
      </c>
      <c r="E71" s="50" t="str">
        <f t="shared" si="7"/>
        <v/>
      </c>
      <c r="F71" s="50">
        <v>0.15</v>
      </c>
      <c r="G71" s="50" t="str">
        <f t="shared" si="8"/>
        <v/>
      </c>
      <c r="H71" s="50">
        <v>91.599999999999682</v>
      </c>
      <c r="I71" s="56"/>
      <c r="J71" s="52" t="str">
        <f t="shared" si="3"/>
        <v/>
      </c>
      <c r="K71" s="2" t="str">
        <f t="shared" si="0"/>
        <v/>
      </c>
      <c r="L71" s="83">
        <v>80.703999999999994</v>
      </c>
      <c r="M71" s="70">
        <v>85.28</v>
      </c>
      <c r="N71" s="61" t="str">
        <f t="shared" si="1"/>
        <v/>
      </c>
      <c r="O71" s="85">
        <v>331.142</v>
      </c>
      <c r="P71" s="71">
        <v>344.65799999999996</v>
      </c>
      <c r="Q71" s="34"/>
      <c r="R71" s="31">
        <v>65.2</v>
      </c>
      <c r="S71" s="58"/>
      <c r="T71" s="49" t="str">
        <f t="shared" si="5"/>
        <v/>
      </c>
      <c r="U71" s="14">
        <v>109</v>
      </c>
      <c r="V71" s="33" t="str">
        <f t="shared" si="2"/>
        <v/>
      </c>
      <c r="W71" s="56"/>
      <c r="X71" s="52">
        <v>1986</v>
      </c>
      <c r="Y71" s="57"/>
      <c r="Z71" s="45"/>
    </row>
    <row r="72" spans="1:26" x14ac:dyDescent="0.25">
      <c r="A72" s="48" t="str">
        <f>IF('Cria e Recria'!L$7="","",A71+7)</f>
        <v/>
      </c>
      <c r="B72" s="13">
        <f t="shared" si="9"/>
        <v>75</v>
      </c>
      <c r="C72" s="34"/>
      <c r="D72" s="55" t="str">
        <f t="shared" si="6"/>
        <v/>
      </c>
      <c r="E72" s="50" t="str">
        <f t="shared" si="7"/>
        <v/>
      </c>
      <c r="F72" s="50">
        <v>0.15</v>
      </c>
      <c r="G72" s="50" t="str">
        <f t="shared" si="8"/>
        <v/>
      </c>
      <c r="H72" s="50">
        <v>91.449999999999676</v>
      </c>
      <c r="I72" s="56"/>
      <c r="J72" s="52" t="str">
        <f t="shared" si="3"/>
        <v/>
      </c>
      <c r="K72" s="2" t="str">
        <f t="shared" si="0"/>
        <v/>
      </c>
      <c r="L72" s="83">
        <v>80.218999999999994</v>
      </c>
      <c r="M72" s="70">
        <v>84.767499999999998</v>
      </c>
      <c r="N72" s="61" t="str">
        <f t="shared" si="1"/>
        <v/>
      </c>
      <c r="O72" s="85">
        <v>336.53199999999998</v>
      </c>
      <c r="P72" s="71">
        <v>350.26799999999997</v>
      </c>
      <c r="Q72" s="34"/>
      <c r="R72" s="31">
        <v>65.3</v>
      </c>
      <c r="S72" s="58"/>
      <c r="T72" s="49" t="str">
        <f t="shared" si="5"/>
        <v/>
      </c>
      <c r="U72" s="14">
        <v>109</v>
      </c>
      <c r="V72" s="33" t="str">
        <f t="shared" si="2"/>
        <v/>
      </c>
      <c r="W72" s="56"/>
      <c r="X72" s="52">
        <v>1988</v>
      </c>
      <c r="Y72" s="57"/>
      <c r="Z72" s="45"/>
    </row>
    <row r="73" spans="1:26" x14ac:dyDescent="0.25">
      <c r="A73" s="48" t="str">
        <f>IF('Cria e Recria'!L$7="","",A72+7)</f>
        <v/>
      </c>
      <c r="B73" s="13">
        <f t="shared" si="9"/>
        <v>76</v>
      </c>
      <c r="C73" s="34"/>
      <c r="D73" s="55" t="str">
        <f t="shared" si="6"/>
        <v/>
      </c>
      <c r="E73" s="50" t="str">
        <f t="shared" si="7"/>
        <v/>
      </c>
      <c r="F73" s="50">
        <v>0.15</v>
      </c>
      <c r="G73" s="50" t="str">
        <f t="shared" si="8"/>
        <v/>
      </c>
      <c r="H73" s="50">
        <v>91.29999999999967</v>
      </c>
      <c r="I73" s="56"/>
      <c r="J73" s="52" t="str">
        <f t="shared" si="3"/>
        <v/>
      </c>
      <c r="K73" s="2" t="str">
        <f t="shared" si="0"/>
        <v/>
      </c>
      <c r="L73" s="83">
        <v>79.636999999999986</v>
      </c>
      <c r="M73" s="70">
        <v>84.152499999999989</v>
      </c>
      <c r="N73" s="61" t="str">
        <f t="shared" si="1"/>
        <v/>
      </c>
      <c r="O73" s="85">
        <v>341.92199999999997</v>
      </c>
      <c r="P73" s="71">
        <v>355.87799999999999</v>
      </c>
      <c r="Q73" s="34"/>
      <c r="R73" s="31">
        <v>65.3</v>
      </c>
      <c r="S73" s="58"/>
      <c r="T73" s="49" t="str">
        <f t="shared" si="5"/>
        <v/>
      </c>
      <c r="U73" s="14">
        <v>109</v>
      </c>
      <c r="V73" s="33" t="str">
        <f t="shared" si="2"/>
        <v/>
      </c>
      <c r="W73" s="56"/>
      <c r="X73" s="52">
        <v>1990</v>
      </c>
      <c r="Y73" s="57"/>
      <c r="Z73" s="45"/>
    </row>
    <row r="74" spans="1:26" x14ac:dyDescent="0.25">
      <c r="A74" s="48" t="str">
        <f>IF('Cria e Recria'!L$7="","",A73+7)</f>
        <v/>
      </c>
      <c r="B74" s="13">
        <f t="shared" si="9"/>
        <v>77</v>
      </c>
      <c r="C74" s="34"/>
      <c r="D74" s="55" t="str">
        <f t="shared" si="6"/>
        <v/>
      </c>
      <c r="E74" s="50" t="str">
        <f t="shared" si="7"/>
        <v/>
      </c>
      <c r="F74" s="50">
        <v>0.15</v>
      </c>
      <c r="G74" s="50" t="str">
        <f t="shared" si="8"/>
        <v/>
      </c>
      <c r="H74" s="50">
        <v>91.149999999999665</v>
      </c>
      <c r="I74" s="56"/>
      <c r="J74" s="52" t="str">
        <f t="shared" si="3"/>
        <v/>
      </c>
      <c r="K74" s="2" t="str">
        <f t="shared" si="0"/>
        <v/>
      </c>
      <c r="L74" s="83">
        <v>79.151999999999987</v>
      </c>
      <c r="M74" s="70">
        <v>83.639999999999986</v>
      </c>
      <c r="N74" s="61" t="str">
        <f t="shared" si="1"/>
        <v/>
      </c>
      <c r="O74" s="85">
        <v>347.214</v>
      </c>
      <c r="P74" s="71">
        <v>361.38600000000002</v>
      </c>
      <c r="Q74" s="34"/>
      <c r="R74" s="31">
        <v>65.3</v>
      </c>
      <c r="S74" s="58"/>
      <c r="T74" s="49" t="str">
        <f t="shared" si="5"/>
        <v/>
      </c>
      <c r="U74" s="14">
        <v>109</v>
      </c>
      <c r="V74" s="33" t="str">
        <f t="shared" si="2"/>
        <v/>
      </c>
      <c r="W74" s="56"/>
      <c r="X74" s="52">
        <v>1993</v>
      </c>
      <c r="Y74" s="57"/>
      <c r="Z74" s="45"/>
    </row>
    <row r="75" spans="1:26" x14ac:dyDescent="0.25">
      <c r="A75" s="48" t="str">
        <f>IF('Cria e Recria'!L$7="","",A74+7)</f>
        <v/>
      </c>
      <c r="B75" s="13">
        <f t="shared" si="9"/>
        <v>78</v>
      </c>
      <c r="C75" s="34"/>
      <c r="D75" s="55" t="str">
        <f t="shared" si="6"/>
        <v/>
      </c>
      <c r="E75" s="50" t="str">
        <f t="shared" si="7"/>
        <v/>
      </c>
      <c r="F75" s="50">
        <v>0.15</v>
      </c>
      <c r="G75" s="50" t="str">
        <f t="shared" si="8"/>
        <v/>
      </c>
      <c r="H75" s="50">
        <v>90.999999999999659</v>
      </c>
      <c r="I75" s="56"/>
      <c r="J75" s="52" t="str">
        <f t="shared" si="3"/>
        <v/>
      </c>
      <c r="K75" s="2" t="str">
        <f t="shared" si="0"/>
        <v/>
      </c>
      <c r="L75" s="83">
        <v>78.666999999999987</v>
      </c>
      <c r="M75" s="70">
        <v>83.127499999999984</v>
      </c>
      <c r="N75" s="61" t="str">
        <f t="shared" si="1"/>
        <v/>
      </c>
      <c r="O75" s="85">
        <v>352.40800000000002</v>
      </c>
      <c r="P75" s="71">
        <v>366.79200000000003</v>
      </c>
      <c r="Q75" s="34"/>
      <c r="R75" s="31">
        <v>65.400000000000006</v>
      </c>
      <c r="S75" s="58"/>
      <c r="T75" s="49" t="str">
        <f t="shared" si="5"/>
        <v/>
      </c>
      <c r="U75" s="14">
        <v>109</v>
      </c>
      <c r="V75" s="33" t="str">
        <f t="shared" si="2"/>
        <v/>
      </c>
      <c r="W75" s="56"/>
      <c r="X75" s="52">
        <v>1995</v>
      </c>
      <c r="Y75" s="57"/>
      <c r="Z75" s="45"/>
    </row>
    <row r="76" spans="1:26" x14ac:dyDescent="0.25">
      <c r="A76" s="48" t="str">
        <f>IF('Cria e Recria'!L$7="","",A75+7)</f>
        <v/>
      </c>
      <c r="B76" s="13">
        <f t="shared" si="9"/>
        <v>79</v>
      </c>
      <c r="C76" s="34"/>
      <c r="D76" s="55" t="str">
        <f t="shared" si="6"/>
        <v/>
      </c>
      <c r="E76" s="50" t="str">
        <f t="shared" si="7"/>
        <v/>
      </c>
      <c r="F76" s="50">
        <v>0.15</v>
      </c>
      <c r="G76" s="50" t="str">
        <f t="shared" si="8"/>
        <v/>
      </c>
      <c r="H76" s="50">
        <v>90.849999999999653</v>
      </c>
      <c r="I76" s="56"/>
      <c r="J76" s="52" t="str">
        <f t="shared" si="3"/>
        <v/>
      </c>
      <c r="K76" s="2" t="str">
        <f t="shared" si="0"/>
        <v/>
      </c>
      <c r="L76" s="83">
        <v>78.084999999999994</v>
      </c>
      <c r="M76" s="70">
        <v>82.512499999999989</v>
      </c>
      <c r="N76" s="61" t="str">
        <f t="shared" si="1"/>
        <v/>
      </c>
      <c r="O76" s="85">
        <v>357.7</v>
      </c>
      <c r="P76" s="71">
        <v>372.3</v>
      </c>
      <c r="Q76" s="34"/>
      <c r="R76" s="31">
        <v>65.400000000000006</v>
      </c>
      <c r="S76" s="58"/>
      <c r="T76" s="49" t="str">
        <f t="shared" si="5"/>
        <v/>
      </c>
      <c r="U76" s="14">
        <v>109</v>
      </c>
      <c r="V76" s="33" t="str">
        <f t="shared" si="2"/>
        <v/>
      </c>
      <c r="W76" s="56"/>
      <c r="X76" s="52">
        <v>1997</v>
      </c>
      <c r="Y76" s="57"/>
      <c r="Z76" s="45"/>
    </row>
    <row r="77" spans="1:26" s="43" customFormat="1" x14ac:dyDescent="0.25">
      <c r="A77" s="136" t="str">
        <f>IF('Cria e Recria'!L$7="","",A76+7)</f>
        <v/>
      </c>
      <c r="B77" s="42">
        <f t="shared" si="9"/>
        <v>80</v>
      </c>
      <c r="C77" s="137"/>
      <c r="D77" s="138" t="str">
        <f t="shared" si="6"/>
        <v/>
      </c>
      <c r="E77" s="139" t="str">
        <f t="shared" si="7"/>
        <v/>
      </c>
      <c r="F77" s="139">
        <v>0.15</v>
      </c>
      <c r="G77" s="139" t="str">
        <f t="shared" si="8"/>
        <v/>
      </c>
      <c r="H77" s="139">
        <v>90.699999999999648</v>
      </c>
      <c r="I77" s="140"/>
      <c r="J77" s="141" t="str">
        <f t="shared" si="3"/>
        <v/>
      </c>
      <c r="K77" s="139" t="str">
        <f t="shared" si="0"/>
        <v/>
      </c>
      <c r="L77" s="142">
        <v>77.599999999999994</v>
      </c>
      <c r="M77" s="142">
        <v>82</v>
      </c>
      <c r="N77" s="143" t="str">
        <f t="shared" si="1"/>
        <v/>
      </c>
      <c r="O77" s="144">
        <v>362.79599999999999</v>
      </c>
      <c r="P77" s="145">
        <v>377.60399999999998</v>
      </c>
      <c r="Q77" s="152"/>
      <c r="R77" s="147">
        <v>65.400000000000006</v>
      </c>
      <c r="S77" s="140"/>
      <c r="T77" s="148" t="str">
        <f t="shared" si="5"/>
        <v/>
      </c>
      <c r="U77" s="148">
        <v>109</v>
      </c>
      <c r="V77" s="150" t="str">
        <f t="shared" si="2"/>
        <v/>
      </c>
      <c r="W77" s="140"/>
      <c r="X77" s="141">
        <v>1999</v>
      </c>
      <c r="Y77" s="137"/>
      <c r="Z77" s="45"/>
    </row>
    <row r="78" spans="1:26" x14ac:dyDescent="0.25">
      <c r="A78" s="48" t="str">
        <f>IF('Cria e Recria'!L$7="","",A77+7)</f>
        <v/>
      </c>
      <c r="B78" s="13">
        <f t="shared" si="9"/>
        <v>81</v>
      </c>
      <c r="C78" s="34"/>
      <c r="D78" s="55" t="str">
        <f t="shared" si="6"/>
        <v/>
      </c>
      <c r="E78" s="50" t="str">
        <f t="shared" si="7"/>
        <v/>
      </c>
      <c r="F78" s="50">
        <v>0.15</v>
      </c>
      <c r="G78" s="50" t="str">
        <f t="shared" si="8"/>
        <v/>
      </c>
      <c r="H78" s="50">
        <v>90.549999999999642</v>
      </c>
      <c r="I78" s="56"/>
      <c r="J78" s="52" t="str">
        <f t="shared" si="3"/>
        <v/>
      </c>
      <c r="K78" s="2" t="str">
        <f t="shared" si="0"/>
        <v/>
      </c>
      <c r="L78" s="83">
        <v>77.018000000000001</v>
      </c>
      <c r="M78" s="70">
        <v>81.385000000000005</v>
      </c>
      <c r="N78" s="61" t="str">
        <f t="shared" si="1"/>
        <v/>
      </c>
      <c r="O78" s="85">
        <v>367.99</v>
      </c>
      <c r="P78" s="71">
        <v>383.01</v>
      </c>
      <c r="Q78" s="16"/>
      <c r="R78" s="31">
        <v>65.5</v>
      </c>
      <c r="S78" s="58"/>
      <c r="T78" s="49" t="str">
        <f t="shared" si="5"/>
        <v/>
      </c>
      <c r="U78" s="14">
        <v>109</v>
      </c>
      <c r="V78" s="33" t="str">
        <f t="shared" si="2"/>
        <v/>
      </c>
      <c r="W78" s="58"/>
      <c r="X78" s="52">
        <v>2001</v>
      </c>
      <c r="Y78" s="57"/>
      <c r="Z78" s="45"/>
    </row>
    <row r="79" spans="1:26" x14ac:dyDescent="0.25">
      <c r="A79" s="48" t="str">
        <f>IF('Cria e Recria'!L$7="","",A78+7)</f>
        <v/>
      </c>
      <c r="B79" s="13">
        <f t="shared" si="9"/>
        <v>82</v>
      </c>
      <c r="C79" s="34"/>
      <c r="D79" s="55" t="str">
        <f t="shared" si="6"/>
        <v/>
      </c>
      <c r="E79" s="50" t="str">
        <f t="shared" si="7"/>
        <v/>
      </c>
      <c r="F79" s="50">
        <v>0.15</v>
      </c>
      <c r="G79" s="50" t="str">
        <f t="shared" si="8"/>
        <v/>
      </c>
      <c r="H79" s="50">
        <v>90.399999999999636</v>
      </c>
      <c r="I79" s="58"/>
      <c r="J79" s="52" t="str">
        <f t="shared" si="3"/>
        <v/>
      </c>
      <c r="K79" s="2" t="str">
        <f t="shared" ref="K79:K86" si="10">IF(I79="","",(I79/D79/7)*100)</f>
        <v/>
      </c>
      <c r="L79" s="83">
        <v>76.435999999999993</v>
      </c>
      <c r="M79" s="70">
        <v>80.77</v>
      </c>
      <c r="N79" s="61" t="str">
        <f t="shared" ref="N79:N96" si="11">IF(I79="","",J79/$D$15)</f>
        <v/>
      </c>
      <c r="O79" s="85">
        <v>372.988</v>
      </c>
      <c r="P79" s="71">
        <v>388.21200000000005</v>
      </c>
      <c r="Q79" s="16"/>
      <c r="R79" s="31">
        <v>65.5</v>
      </c>
      <c r="S79" s="58"/>
      <c r="T79" s="49" t="str">
        <f t="shared" si="5"/>
        <v/>
      </c>
      <c r="U79" s="14">
        <v>109</v>
      </c>
      <c r="V79" s="33" t="str">
        <f t="shared" ref="V79:V87" si="12">IF(S79="","",(S79/I79)*12)</f>
        <v/>
      </c>
      <c r="W79" s="58"/>
      <c r="X79" s="52">
        <v>2003</v>
      </c>
      <c r="Y79" s="57"/>
      <c r="Z79" s="45"/>
    </row>
    <row r="80" spans="1:26" x14ac:dyDescent="0.25">
      <c r="A80" s="48" t="str">
        <f>IF('Cria e Recria'!L$7="","",A79+7)</f>
        <v/>
      </c>
      <c r="B80" s="13">
        <f t="shared" si="9"/>
        <v>83</v>
      </c>
      <c r="C80" s="34"/>
      <c r="D80" s="55" t="str">
        <f t="shared" si="6"/>
        <v/>
      </c>
      <c r="E80" s="50" t="str">
        <f t="shared" si="7"/>
        <v/>
      </c>
      <c r="F80" s="50">
        <v>0.15</v>
      </c>
      <c r="G80" s="50" t="str">
        <f t="shared" si="8"/>
        <v/>
      </c>
      <c r="H80" s="50">
        <v>90.249999999999631</v>
      </c>
      <c r="I80" s="58"/>
      <c r="J80" s="52" t="str">
        <f t="shared" ref="J80:J86" si="13">IF(I80="","",I80+J79)</f>
        <v/>
      </c>
      <c r="K80" s="2" t="str">
        <f t="shared" si="10"/>
        <v/>
      </c>
      <c r="L80" s="83">
        <v>75.853999999999999</v>
      </c>
      <c r="M80" s="70">
        <v>80.155000000000001</v>
      </c>
      <c r="N80" s="61" t="str">
        <f t="shared" si="11"/>
        <v/>
      </c>
      <c r="O80" s="85">
        <v>378.084</v>
      </c>
      <c r="P80" s="71">
        <v>393.51600000000002</v>
      </c>
      <c r="Q80" s="16"/>
      <c r="R80" s="31">
        <v>65.5</v>
      </c>
      <c r="S80" s="58"/>
      <c r="T80" s="49" t="str">
        <f t="shared" si="5"/>
        <v/>
      </c>
      <c r="U80" s="14">
        <v>109</v>
      </c>
      <c r="V80" s="33" t="str">
        <f t="shared" si="12"/>
        <v/>
      </c>
      <c r="W80" s="58"/>
      <c r="X80" s="52">
        <v>2004</v>
      </c>
      <c r="Y80" s="57"/>
      <c r="Z80" s="45"/>
    </row>
    <row r="81" spans="1:26" x14ac:dyDescent="0.25">
      <c r="A81" s="48" t="str">
        <f>IF('Cria e Recria'!L$7="","",A80+7)</f>
        <v/>
      </c>
      <c r="B81" s="13">
        <f t="shared" ref="B81:B91" si="14">B80+1</f>
        <v>84</v>
      </c>
      <c r="C81" s="34"/>
      <c r="D81" s="55" t="str">
        <f t="shared" si="6"/>
        <v/>
      </c>
      <c r="E81" s="50" t="str">
        <f t="shared" si="7"/>
        <v/>
      </c>
      <c r="F81" s="50">
        <v>0.15</v>
      </c>
      <c r="G81" s="50" t="str">
        <f t="shared" si="8"/>
        <v/>
      </c>
      <c r="H81" s="50">
        <v>90.099999999999625</v>
      </c>
      <c r="I81" s="58"/>
      <c r="J81" s="52" t="str">
        <f t="shared" si="13"/>
        <v/>
      </c>
      <c r="K81" s="2" t="str">
        <f t="shared" si="10"/>
        <v/>
      </c>
      <c r="L81" s="83">
        <v>75.271999999999991</v>
      </c>
      <c r="M81" s="70">
        <v>79.539999999999992</v>
      </c>
      <c r="N81" s="61" t="str">
        <f t="shared" si="11"/>
        <v/>
      </c>
      <c r="O81" s="85">
        <v>383.08199999999999</v>
      </c>
      <c r="P81" s="71">
        <v>398.71799999999996</v>
      </c>
      <c r="Q81" s="16"/>
      <c r="R81" s="31">
        <v>65.5</v>
      </c>
      <c r="S81" s="58"/>
      <c r="T81" s="49" t="str">
        <f t="shared" ref="T81:T91" si="15">IF(S81="","",(S81/D81/7)*1000)</f>
        <v/>
      </c>
      <c r="U81" s="14">
        <v>109</v>
      </c>
      <c r="V81" s="33" t="str">
        <f t="shared" si="12"/>
        <v/>
      </c>
      <c r="W81" s="58"/>
      <c r="X81" s="52">
        <v>2006</v>
      </c>
      <c r="Y81" s="57"/>
      <c r="Z81" s="45"/>
    </row>
    <row r="82" spans="1:26" x14ac:dyDescent="0.25">
      <c r="A82" s="48" t="str">
        <f>IF('Cria e Recria'!L$7="","",A81+7)</f>
        <v/>
      </c>
      <c r="B82" s="13">
        <f t="shared" si="14"/>
        <v>85</v>
      </c>
      <c r="C82" s="34"/>
      <c r="D82" s="55" t="str">
        <f t="shared" ref="D82:D91" si="16">IF(C82="","",D81-C82)</f>
        <v/>
      </c>
      <c r="E82" s="50" t="str">
        <f t="shared" ref="E82:E98" si="17">IF(C82="","",(C82/D81)*100)</f>
        <v/>
      </c>
      <c r="F82" s="50">
        <v>0.15</v>
      </c>
      <c r="G82" s="50" t="str">
        <f t="shared" ref="G82:G98" si="18">IF(C82="","",(D82/D$15)*100)</f>
        <v/>
      </c>
      <c r="H82" s="50">
        <v>89.949999999999619</v>
      </c>
      <c r="I82" s="58"/>
      <c r="J82" s="52" t="str">
        <f t="shared" si="13"/>
        <v/>
      </c>
      <c r="K82" s="2" t="str">
        <f t="shared" si="10"/>
        <v/>
      </c>
      <c r="L82" s="83">
        <v>74.786999999999992</v>
      </c>
      <c r="M82" s="70">
        <v>79.027499999999989</v>
      </c>
      <c r="N82" s="61" t="str">
        <f t="shared" si="11"/>
        <v/>
      </c>
      <c r="O82" s="85">
        <v>387.98199999999997</v>
      </c>
      <c r="P82" s="71">
        <v>403.81799999999998</v>
      </c>
      <c r="Q82" s="16"/>
      <c r="R82" s="31">
        <v>65.5</v>
      </c>
      <c r="S82" s="58"/>
      <c r="T82" s="49" t="str">
        <f t="shared" si="15"/>
        <v/>
      </c>
      <c r="U82" s="14">
        <v>109</v>
      </c>
      <c r="V82" s="33" t="str">
        <f t="shared" si="12"/>
        <v/>
      </c>
      <c r="W82" s="58"/>
      <c r="X82" s="52">
        <v>2007</v>
      </c>
      <c r="Y82" s="57"/>
      <c r="Z82" s="46"/>
    </row>
    <row r="83" spans="1:26" x14ac:dyDescent="0.25">
      <c r="A83" s="48" t="str">
        <f>IF('Cria e Recria'!L$7="","",A82+7)</f>
        <v/>
      </c>
      <c r="B83" s="13">
        <f t="shared" si="14"/>
        <v>86</v>
      </c>
      <c r="C83" s="34"/>
      <c r="D83" s="55" t="str">
        <f t="shared" si="16"/>
        <v/>
      </c>
      <c r="E83" s="50" t="str">
        <f t="shared" si="17"/>
        <v/>
      </c>
      <c r="F83" s="50">
        <v>0.15</v>
      </c>
      <c r="G83" s="50" t="str">
        <f t="shared" si="18"/>
        <v/>
      </c>
      <c r="H83" s="50">
        <v>89.799999999999613</v>
      </c>
      <c r="I83" s="58"/>
      <c r="J83" s="52" t="str">
        <f t="shared" si="13"/>
        <v/>
      </c>
      <c r="K83" s="2" t="str">
        <f t="shared" si="10"/>
        <v/>
      </c>
      <c r="L83" s="83">
        <v>74.204999999999998</v>
      </c>
      <c r="M83" s="70">
        <v>78.412499999999994</v>
      </c>
      <c r="N83" s="61" t="str">
        <f t="shared" si="11"/>
        <v/>
      </c>
      <c r="O83" s="85">
        <v>392.88199999999995</v>
      </c>
      <c r="P83" s="71">
        <v>408.91800000000001</v>
      </c>
      <c r="Q83" s="16"/>
      <c r="R83" s="31">
        <v>65.599999999999994</v>
      </c>
      <c r="S83" s="58"/>
      <c r="T83" s="49" t="str">
        <f t="shared" si="15"/>
        <v/>
      </c>
      <c r="U83" s="14">
        <v>109</v>
      </c>
      <c r="V83" s="33" t="str">
        <f t="shared" si="12"/>
        <v/>
      </c>
      <c r="W83" s="58"/>
      <c r="X83" s="52">
        <v>2009</v>
      </c>
      <c r="Y83" s="57"/>
      <c r="Z83" s="45"/>
    </row>
    <row r="84" spans="1:26" x14ac:dyDescent="0.25">
      <c r="A84" s="48" t="str">
        <f>IF('Cria e Recria'!L$7="","",A83+7)</f>
        <v/>
      </c>
      <c r="B84" s="13">
        <f t="shared" si="14"/>
        <v>87</v>
      </c>
      <c r="C84" s="34"/>
      <c r="D84" s="55" t="str">
        <f t="shared" si="16"/>
        <v/>
      </c>
      <c r="E84" s="50" t="str">
        <f t="shared" si="17"/>
        <v/>
      </c>
      <c r="F84" s="50">
        <v>0.15</v>
      </c>
      <c r="G84" s="50" t="str">
        <f t="shared" si="18"/>
        <v/>
      </c>
      <c r="H84" s="50">
        <v>89.649999999999608</v>
      </c>
      <c r="I84" s="58"/>
      <c r="J84" s="52" t="str">
        <f t="shared" si="13"/>
        <v/>
      </c>
      <c r="K84" s="2" t="str">
        <f t="shared" si="10"/>
        <v/>
      </c>
      <c r="L84" s="83">
        <v>73.525999999999996</v>
      </c>
      <c r="M84" s="70">
        <v>77.694999999999993</v>
      </c>
      <c r="N84" s="61" t="str">
        <f t="shared" si="11"/>
        <v/>
      </c>
      <c r="O84" s="85">
        <v>397.68400000000003</v>
      </c>
      <c r="P84" s="71">
        <v>413.916</v>
      </c>
      <c r="Q84" s="16"/>
      <c r="R84" s="31">
        <v>65.599999999999994</v>
      </c>
      <c r="S84" s="58"/>
      <c r="T84" s="49" t="str">
        <f t="shared" si="15"/>
        <v/>
      </c>
      <c r="U84" s="14">
        <v>109</v>
      </c>
      <c r="V84" s="33" t="str">
        <f t="shared" si="12"/>
        <v/>
      </c>
      <c r="W84" s="58"/>
      <c r="X84" s="52">
        <v>2010</v>
      </c>
      <c r="Y84" s="57"/>
      <c r="Z84" s="45"/>
    </row>
    <row r="85" spans="1:26" x14ac:dyDescent="0.25">
      <c r="A85" s="48" t="str">
        <f>IF('Cria e Recria'!L$7="","",A84+7)</f>
        <v/>
      </c>
      <c r="B85" s="13">
        <f t="shared" si="14"/>
        <v>88</v>
      </c>
      <c r="C85" s="34"/>
      <c r="D85" s="55" t="str">
        <f t="shared" si="16"/>
        <v/>
      </c>
      <c r="E85" s="50" t="str">
        <f t="shared" si="17"/>
        <v/>
      </c>
      <c r="F85" s="50">
        <v>0.15</v>
      </c>
      <c r="G85" s="50" t="str">
        <f t="shared" si="18"/>
        <v/>
      </c>
      <c r="H85" s="50">
        <v>89.499999999999602</v>
      </c>
      <c r="I85" s="58"/>
      <c r="J85" s="52" t="str">
        <f t="shared" si="13"/>
        <v/>
      </c>
      <c r="K85" s="2" t="str">
        <f t="shared" si="10"/>
        <v/>
      </c>
      <c r="L85" s="83">
        <v>72.944000000000003</v>
      </c>
      <c r="M85" s="70">
        <v>77.08</v>
      </c>
      <c r="N85" s="61" t="str">
        <f t="shared" si="11"/>
        <v/>
      </c>
      <c r="O85" s="85">
        <v>402.48599999999999</v>
      </c>
      <c r="P85" s="71">
        <v>418.91399999999999</v>
      </c>
      <c r="Q85" s="16"/>
      <c r="R85" s="31">
        <v>65.599999999999994</v>
      </c>
      <c r="S85" s="58"/>
      <c r="T85" s="49" t="str">
        <f t="shared" si="15"/>
        <v/>
      </c>
      <c r="U85" s="14">
        <v>109</v>
      </c>
      <c r="V85" s="33" t="str">
        <f t="shared" si="12"/>
        <v/>
      </c>
      <c r="W85" s="58"/>
      <c r="X85" s="52">
        <v>2012</v>
      </c>
      <c r="Y85" s="57"/>
      <c r="Z85" s="45"/>
    </row>
    <row r="86" spans="1:26" x14ac:dyDescent="0.25">
      <c r="A86" s="48" t="str">
        <f>IF('Cria e Recria'!L$7="","",A85+7)</f>
        <v/>
      </c>
      <c r="B86" s="13">
        <f t="shared" si="14"/>
        <v>89</v>
      </c>
      <c r="C86" s="34"/>
      <c r="D86" s="55" t="str">
        <f t="shared" si="16"/>
        <v/>
      </c>
      <c r="E86" s="50" t="str">
        <f t="shared" si="17"/>
        <v/>
      </c>
      <c r="F86" s="50">
        <v>0.15</v>
      </c>
      <c r="G86" s="50" t="str">
        <f t="shared" si="18"/>
        <v/>
      </c>
      <c r="H86" s="50">
        <v>89.349999999999596</v>
      </c>
      <c r="I86" s="58"/>
      <c r="J86" s="52" t="str">
        <f t="shared" si="13"/>
        <v/>
      </c>
      <c r="K86" s="2" t="str">
        <f t="shared" si="10"/>
        <v/>
      </c>
      <c r="L86" s="31">
        <v>72.361999999999995</v>
      </c>
      <c r="M86" s="73">
        <v>76.464999999999989</v>
      </c>
      <c r="N86" s="61" t="str">
        <f t="shared" si="11"/>
        <v/>
      </c>
      <c r="O86" s="87">
        <v>407.28800000000001</v>
      </c>
      <c r="P86" s="73">
        <v>423.91200000000003</v>
      </c>
      <c r="Q86" s="16"/>
      <c r="R86" s="31">
        <v>65.599999999999994</v>
      </c>
      <c r="S86" s="58"/>
      <c r="T86" s="49" t="str">
        <f t="shared" si="15"/>
        <v/>
      </c>
      <c r="U86" s="14">
        <v>109</v>
      </c>
      <c r="V86" s="33" t="str">
        <f t="shared" si="12"/>
        <v/>
      </c>
      <c r="W86" s="58"/>
      <c r="X86" s="52">
        <v>2013</v>
      </c>
      <c r="Y86" s="57"/>
      <c r="Z86" s="45"/>
    </row>
    <row r="87" spans="1:26" s="68" customFormat="1" x14ac:dyDescent="0.25">
      <c r="A87" s="136" t="str">
        <f>IF('Cria e Recria'!L$7="","",A86+7)</f>
        <v/>
      </c>
      <c r="B87" s="42">
        <f t="shared" si="14"/>
        <v>90</v>
      </c>
      <c r="C87" s="137"/>
      <c r="D87" s="138" t="str">
        <f t="shared" si="16"/>
        <v/>
      </c>
      <c r="E87" s="139" t="str">
        <f t="shared" si="17"/>
        <v/>
      </c>
      <c r="F87" s="139">
        <v>0.15</v>
      </c>
      <c r="G87" s="139" t="str">
        <f t="shared" si="18"/>
        <v/>
      </c>
      <c r="H87" s="139">
        <v>89.199999999999591</v>
      </c>
      <c r="I87" s="153"/>
      <c r="J87" s="141" t="str">
        <f t="shared" ref="J87:J92" si="19">IF(I87="","",I87+J86)</f>
        <v/>
      </c>
      <c r="K87" s="139" t="str">
        <f t="shared" ref="K87:K92" si="20">IF(I87="","",(I87/D87/7)*100)</f>
        <v/>
      </c>
      <c r="L87" s="147">
        <v>71.78</v>
      </c>
      <c r="M87" s="152">
        <v>75.849999999999994</v>
      </c>
      <c r="N87" s="143" t="str">
        <f t="shared" si="11"/>
        <v/>
      </c>
      <c r="O87" s="152">
        <v>411.99199999999996</v>
      </c>
      <c r="P87" s="152">
        <v>428.80799999999999</v>
      </c>
      <c r="Q87" s="153"/>
      <c r="R87" s="152">
        <v>65.599999999999994</v>
      </c>
      <c r="S87" s="153"/>
      <c r="T87" s="148" t="str">
        <f t="shared" si="15"/>
        <v/>
      </c>
      <c r="U87" s="137">
        <v>109</v>
      </c>
      <c r="V87" s="137" t="str">
        <f t="shared" si="12"/>
        <v/>
      </c>
      <c r="W87" s="153"/>
      <c r="X87" s="140">
        <v>2015</v>
      </c>
      <c r="Y87" s="153"/>
      <c r="Z87" s="45"/>
    </row>
    <row r="88" spans="1:26" s="68" customFormat="1" x14ac:dyDescent="0.25">
      <c r="A88" s="48" t="str">
        <f>IF('Cria e Recria'!L$7="","",A87+7)</f>
        <v/>
      </c>
      <c r="B88" s="13">
        <f t="shared" si="14"/>
        <v>91</v>
      </c>
      <c r="C88" s="34"/>
      <c r="D88" s="55" t="str">
        <f t="shared" si="16"/>
        <v/>
      </c>
      <c r="E88" s="50" t="str">
        <f t="shared" si="17"/>
        <v/>
      </c>
      <c r="F88" s="50">
        <v>0.15</v>
      </c>
      <c r="G88" s="50" t="str">
        <f t="shared" si="18"/>
        <v/>
      </c>
      <c r="H88" s="50">
        <v>89.049999999999585</v>
      </c>
      <c r="I88" s="58"/>
      <c r="J88" s="52" t="str">
        <f t="shared" si="19"/>
        <v/>
      </c>
      <c r="K88" s="2" t="str">
        <f t="shared" si="20"/>
        <v/>
      </c>
      <c r="L88" s="31">
        <v>71.100999999999999</v>
      </c>
      <c r="M88" s="73">
        <v>75.132499999999993</v>
      </c>
      <c r="N88" s="61" t="str">
        <f t="shared" si="11"/>
        <v/>
      </c>
      <c r="O88" s="87">
        <v>416.59800000000001</v>
      </c>
      <c r="P88" s="73">
        <v>433.60200000000003</v>
      </c>
      <c r="Q88" s="16"/>
      <c r="R88" s="31">
        <v>65.7</v>
      </c>
      <c r="S88" s="58"/>
      <c r="T88" s="49" t="str">
        <f t="shared" si="15"/>
        <v/>
      </c>
      <c r="U88" s="14">
        <v>109</v>
      </c>
      <c r="V88" s="33" t="str">
        <f>IF(S88="","",(S88/I88)*12)</f>
        <v/>
      </c>
      <c r="W88" s="58"/>
      <c r="X88" s="52">
        <v>2016</v>
      </c>
      <c r="Y88" s="57"/>
      <c r="Z88" s="45"/>
    </row>
    <row r="89" spans="1:26" s="68" customFormat="1" x14ac:dyDescent="0.25">
      <c r="A89" s="48" t="str">
        <f>IF('Cria e Recria'!L$7="","",A88+7)</f>
        <v/>
      </c>
      <c r="B89" s="13">
        <f t="shared" si="14"/>
        <v>92</v>
      </c>
      <c r="C89" s="34"/>
      <c r="D89" s="55" t="str">
        <f t="shared" si="16"/>
        <v/>
      </c>
      <c r="E89" s="50" t="str">
        <f t="shared" si="17"/>
        <v/>
      </c>
      <c r="F89" s="50">
        <v>0.15</v>
      </c>
      <c r="G89" s="50" t="str">
        <f t="shared" si="18"/>
        <v/>
      </c>
      <c r="H89" s="50">
        <v>88.899999999999579</v>
      </c>
      <c r="I89" s="17"/>
      <c r="J89" s="52" t="str">
        <f t="shared" si="19"/>
        <v/>
      </c>
      <c r="K89" s="2" t="str">
        <f t="shared" si="20"/>
        <v/>
      </c>
      <c r="L89" s="31">
        <v>70.519000000000005</v>
      </c>
      <c r="M89" s="67">
        <v>74.517499999999998</v>
      </c>
      <c r="N89" s="61" t="str">
        <f t="shared" si="11"/>
        <v/>
      </c>
      <c r="O89" s="87">
        <v>421.20400000000001</v>
      </c>
      <c r="P89" s="67">
        <v>438.39600000000002</v>
      </c>
      <c r="Q89" s="17"/>
      <c r="R89" s="67">
        <v>65.7</v>
      </c>
      <c r="S89" s="17"/>
      <c r="T89" s="49" t="str">
        <f t="shared" si="15"/>
        <v/>
      </c>
      <c r="U89" s="45">
        <v>109</v>
      </c>
      <c r="V89" s="45" t="str">
        <f>IF(S89="","",(S89/I89)*12)</f>
        <v/>
      </c>
      <c r="W89" s="17"/>
      <c r="X89" s="64">
        <v>2018</v>
      </c>
      <c r="Y89" s="17"/>
      <c r="Z89" s="45"/>
    </row>
    <row r="90" spans="1:26" s="68" customFormat="1" x14ac:dyDescent="0.25">
      <c r="A90" s="48" t="str">
        <f>IF('Cria e Recria'!L$7="","",A89+7)</f>
        <v/>
      </c>
      <c r="B90" s="13">
        <f t="shared" si="14"/>
        <v>93</v>
      </c>
      <c r="C90" s="34"/>
      <c r="D90" s="55" t="str">
        <f t="shared" si="16"/>
        <v/>
      </c>
      <c r="E90" s="50" t="str">
        <f t="shared" si="17"/>
        <v/>
      </c>
      <c r="F90" s="50">
        <v>0.15</v>
      </c>
      <c r="G90" s="50" t="str">
        <f t="shared" si="18"/>
        <v/>
      </c>
      <c r="H90" s="50">
        <v>88.749999999999574</v>
      </c>
      <c r="I90" s="58"/>
      <c r="J90" s="52" t="str">
        <f t="shared" si="19"/>
        <v/>
      </c>
      <c r="K90" s="2" t="str">
        <f t="shared" si="20"/>
        <v/>
      </c>
      <c r="L90" s="31">
        <v>69.84</v>
      </c>
      <c r="M90" s="73">
        <v>73.8</v>
      </c>
      <c r="N90" s="61" t="str">
        <f>IF(I90="","",J90/$D$15)</f>
        <v/>
      </c>
      <c r="O90" s="87">
        <v>425.81</v>
      </c>
      <c r="P90" s="73">
        <v>443.19</v>
      </c>
      <c r="Q90" s="16"/>
      <c r="R90" s="31">
        <v>65.7</v>
      </c>
      <c r="S90" s="58"/>
      <c r="T90" s="74" t="str">
        <f t="shared" si="15"/>
        <v/>
      </c>
      <c r="U90" s="14">
        <v>109</v>
      </c>
      <c r="V90" s="33" t="str">
        <f>IF(S90="","",(S90/I90)*12)</f>
        <v/>
      </c>
      <c r="W90" s="58"/>
      <c r="X90" s="52">
        <v>2019</v>
      </c>
      <c r="Y90" s="57"/>
      <c r="Z90" s="45"/>
    </row>
    <row r="91" spans="1:26" s="68" customFormat="1" x14ac:dyDescent="0.25">
      <c r="A91" s="48" t="str">
        <f>IF('Cria e Recria'!L$7="","",A90+7)</f>
        <v/>
      </c>
      <c r="B91" s="63">
        <f t="shared" si="14"/>
        <v>94</v>
      </c>
      <c r="C91" s="34"/>
      <c r="D91" s="55" t="str">
        <f t="shared" si="16"/>
        <v/>
      </c>
      <c r="E91" s="50" t="str">
        <f t="shared" si="17"/>
        <v/>
      </c>
      <c r="F91" s="50">
        <v>0.15</v>
      </c>
      <c r="G91" s="50" t="str">
        <f t="shared" si="18"/>
        <v/>
      </c>
      <c r="H91" s="50">
        <v>88.599999999999568</v>
      </c>
      <c r="I91" s="17"/>
      <c r="J91" s="52" t="str">
        <f t="shared" si="19"/>
        <v/>
      </c>
      <c r="K91" s="2" t="str">
        <f t="shared" si="20"/>
        <v/>
      </c>
      <c r="L91" s="31">
        <v>69.25800000000001</v>
      </c>
      <c r="M91" s="67">
        <v>73.185000000000002</v>
      </c>
      <c r="N91" s="61" t="str">
        <f t="shared" si="11"/>
        <v/>
      </c>
      <c r="O91" s="87">
        <v>430.31800000000004</v>
      </c>
      <c r="P91" s="67">
        <v>447.88200000000001</v>
      </c>
      <c r="Q91" s="17"/>
      <c r="R91" s="67">
        <v>65.7</v>
      </c>
      <c r="S91" s="17"/>
      <c r="T91" s="49" t="str">
        <f t="shared" si="15"/>
        <v/>
      </c>
      <c r="U91" s="45">
        <v>109</v>
      </c>
      <c r="V91" s="45" t="str">
        <f>IF(S91="","",(S91/I91)*12)</f>
        <v/>
      </c>
      <c r="W91" s="17"/>
      <c r="X91" s="64">
        <v>2021</v>
      </c>
      <c r="Y91" s="17"/>
      <c r="Z91" s="45"/>
    </row>
    <row r="92" spans="1:26" s="68" customFormat="1" x14ac:dyDescent="0.25">
      <c r="A92" s="48" t="str">
        <f>IF('Cria e Recria'!L$7="","",A91+7)</f>
        <v/>
      </c>
      <c r="B92" s="63">
        <v>95</v>
      </c>
      <c r="C92" s="34"/>
      <c r="D92" s="55" t="str">
        <f>IF(C92="","",D91-C92)</f>
        <v/>
      </c>
      <c r="E92" s="50" t="str">
        <f t="shared" si="17"/>
        <v/>
      </c>
      <c r="F92" s="50">
        <v>0.15</v>
      </c>
      <c r="G92" s="50" t="str">
        <f t="shared" si="18"/>
        <v/>
      </c>
      <c r="H92" s="50">
        <v>88.449999999999562</v>
      </c>
      <c r="I92" s="79"/>
      <c r="J92" s="65" t="str">
        <f t="shared" si="19"/>
        <v/>
      </c>
      <c r="K92" s="50" t="str">
        <f t="shared" si="20"/>
        <v/>
      </c>
      <c r="L92" s="73">
        <v>68.579000000000008</v>
      </c>
      <c r="M92" s="73">
        <v>72.467500000000001</v>
      </c>
      <c r="N92" s="61" t="str">
        <f t="shared" si="11"/>
        <v/>
      </c>
      <c r="O92" s="67">
        <v>434.72800000000001</v>
      </c>
      <c r="P92" s="73">
        <v>452.47200000000004</v>
      </c>
      <c r="Q92" s="79"/>
      <c r="R92" s="73">
        <v>65.7</v>
      </c>
      <c r="S92" s="79"/>
      <c r="T92" s="49" t="str">
        <f>IF(S92="","",(S92/D92/7)*1000)</f>
        <v/>
      </c>
      <c r="U92" s="49">
        <v>109</v>
      </c>
      <c r="V92" s="33" t="str">
        <f>IF(S92="","",(S92/I92)*12)</f>
        <v/>
      </c>
      <c r="W92" s="79"/>
      <c r="X92" s="65">
        <v>2022</v>
      </c>
      <c r="Y92" s="79"/>
      <c r="Z92" s="45"/>
    </row>
    <row r="93" spans="1:26" s="68" customFormat="1" x14ac:dyDescent="0.25">
      <c r="A93" s="48" t="str">
        <f>IF('Cria e Recria'!L$7="","",A92+7)</f>
        <v/>
      </c>
      <c r="B93" s="63">
        <v>96</v>
      </c>
      <c r="C93" s="34"/>
      <c r="D93" s="55" t="str">
        <f t="shared" ref="D93:D98" si="21">IF(C93="","",D92-C93)</f>
        <v/>
      </c>
      <c r="E93" s="50" t="str">
        <f t="shared" si="17"/>
        <v/>
      </c>
      <c r="F93" s="50">
        <v>0.15</v>
      </c>
      <c r="G93" s="50" t="str">
        <f t="shared" si="18"/>
        <v/>
      </c>
      <c r="H93" s="50">
        <v>88.299999999999557</v>
      </c>
      <c r="I93" s="79"/>
      <c r="J93" s="65"/>
      <c r="K93" s="50"/>
      <c r="L93" s="73">
        <v>67.996999999999986</v>
      </c>
      <c r="M93" s="73">
        <v>71.852499999999992</v>
      </c>
      <c r="N93" s="61" t="str">
        <f t="shared" si="11"/>
        <v/>
      </c>
      <c r="O93" s="67">
        <v>439.13800000000003</v>
      </c>
      <c r="P93" s="73">
        <v>457.06200000000001</v>
      </c>
      <c r="Q93" s="79"/>
      <c r="R93" s="73">
        <v>65.8</v>
      </c>
      <c r="S93" s="79"/>
      <c r="T93" s="49"/>
      <c r="U93" s="49">
        <v>109</v>
      </c>
      <c r="V93" s="33"/>
      <c r="W93" s="79"/>
      <c r="X93" s="65">
        <v>2023</v>
      </c>
      <c r="Y93" s="79"/>
      <c r="Z93" s="45"/>
    </row>
    <row r="94" spans="1:26" s="68" customFormat="1" x14ac:dyDescent="0.25">
      <c r="A94" s="48" t="str">
        <f>IF('Cria e Recria'!L$7="","",A93+7)</f>
        <v/>
      </c>
      <c r="B94" s="63">
        <v>97</v>
      </c>
      <c r="C94" s="34"/>
      <c r="D94" s="55" t="str">
        <f t="shared" si="21"/>
        <v/>
      </c>
      <c r="E94" s="50" t="str">
        <f t="shared" si="17"/>
        <v/>
      </c>
      <c r="F94" s="50">
        <v>0.15</v>
      </c>
      <c r="G94" s="50" t="str">
        <f t="shared" si="18"/>
        <v/>
      </c>
      <c r="H94" s="50">
        <v>88.149999999999551</v>
      </c>
      <c r="I94" s="79"/>
      <c r="J94" s="65"/>
      <c r="K94" s="50"/>
      <c r="L94" s="73">
        <v>67.317999999999998</v>
      </c>
      <c r="M94" s="73">
        <v>71.135000000000005</v>
      </c>
      <c r="N94" s="61" t="str">
        <f t="shared" si="11"/>
        <v/>
      </c>
      <c r="O94" s="67">
        <v>443.548</v>
      </c>
      <c r="P94" s="73">
        <v>461.65200000000004</v>
      </c>
      <c r="Q94" s="79"/>
      <c r="R94" s="73">
        <v>65.8</v>
      </c>
      <c r="S94" s="79"/>
      <c r="T94" s="49"/>
      <c r="U94" s="49">
        <v>109</v>
      </c>
      <c r="V94" s="33"/>
      <c r="W94" s="79"/>
      <c r="X94" s="65">
        <v>2023</v>
      </c>
      <c r="Y94" s="79"/>
      <c r="Z94" s="45"/>
    </row>
    <row r="95" spans="1:26" s="68" customFormat="1" x14ac:dyDescent="0.25">
      <c r="A95" s="48" t="str">
        <f>IF('Cria e Recria'!L$7="","",A94+7)</f>
        <v/>
      </c>
      <c r="B95" s="63">
        <v>98</v>
      </c>
      <c r="C95" s="34"/>
      <c r="D95" s="55" t="str">
        <f t="shared" si="21"/>
        <v/>
      </c>
      <c r="E95" s="50" t="str">
        <f t="shared" si="17"/>
        <v/>
      </c>
      <c r="F95" s="50">
        <v>0.15</v>
      </c>
      <c r="G95" s="50" t="str">
        <f t="shared" si="18"/>
        <v/>
      </c>
      <c r="H95" s="50">
        <v>87.999999999999545</v>
      </c>
      <c r="I95" s="79"/>
      <c r="J95" s="65"/>
      <c r="K95" s="50"/>
      <c r="L95" s="73">
        <v>66.638999999999996</v>
      </c>
      <c r="M95" s="73">
        <v>70.41749999999999</v>
      </c>
      <c r="N95" s="61" t="str">
        <f t="shared" si="11"/>
        <v/>
      </c>
      <c r="O95" s="67">
        <v>447.76199999999994</v>
      </c>
      <c r="P95" s="73">
        <v>466.03800000000001</v>
      </c>
      <c r="Q95" s="79"/>
      <c r="R95" s="73">
        <v>65.8</v>
      </c>
      <c r="S95" s="79"/>
      <c r="T95" s="49"/>
      <c r="U95" s="49">
        <v>109</v>
      </c>
      <c r="V95" s="33"/>
      <c r="W95" s="79"/>
      <c r="X95" s="65">
        <v>2023</v>
      </c>
      <c r="Y95" s="79"/>
      <c r="Z95" s="45"/>
    </row>
    <row r="96" spans="1:26" s="68" customFormat="1" x14ac:dyDescent="0.25">
      <c r="A96" s="48" t="str">
        <f>IF('Cria e Recria'!L$7="","",A95+7)</f>
        <v/>
      </c>
      <c r="B96" s="63">
        <v>99</v>
      </c>
      <c r="C96" s="34"/>
      <c r="D96" s="55" t="str">
        <f t="shared" si="21"/>
        <v/>
      </c>
      <c r="E96" s="50" t="str">
        <f t="shared" si="17"/>
        <v/>
      </c>
      <c r="F96" s="50">
        <v>0.15</v>
      </c>
      <c r="G96" s="50" t="str">
        <f t="shared" si="18"/>
        <v/>
      </c>
      <c r="H96" s="50">
        <v>87.84999999999954</v>
      </c>
      <c r="I96" s="79"/>
      <c r="J96" s="65"/>
      <c r="K96" s="50"/>
      <c r="L96" s="73">
        <v>65.959999999999994</v>
      </c>
      <c r="M96" s="73">
        <v>69.699999999999989</v>
      </c>
      <c r="N96" s="61" t="str">
        <f>IF(I96="","",J96/$D$15)</f>
        <v/>
      </c>
      <c r="O96" s="67">
        <v>452.07400000000001</v>
      </c>
      <c r="P96" s="73">
        <v>470.52600000000001</v>
      </c>
      <c r="Q96" s="79"/>
      <c r="R96" s="73">
        <v>65.8</v>
      </c>
      <c r="S96" s="79"/>
      <c r="T96" s="49"/>
      <c r="U96" s="49">
        <v>109</v>
      </c>
      <c r="V96" s="33"/>
      <c r="W96" s="79"/>
      <c r="X96" s="65">
        <v>2024</v>
      </c>
      <c r="Y96" s="79"/>
      <c r="Z96" s="45"/>
    </row>
    <row r="97" spans="1:28" s="68" customFormat="1" x14ac:dyDescent="0.25">
      <c r="A97" s="136" t="str">
        <f>IF('Cria e Recria'!L$7="","",A96+7)</f>
        <v/>
      </c>
      <c r="B97" s="42">
        <v>100</v>
      </c>
      <c r="C97" s="137"/>
      <c r="D97" s="138" t="str">
        <f t="shared" si="21"/>
        <v/>
      </c>
      <c r="E97" s="139" t="str">
        <f t="shared" si="17"/>
        <v/>
      </c>
      <c r="F97" s="139">
        <v>0.15</v>
      </c>
      <c r="G97" s="139" t="str">
        <f t="shared" si="18"/>
        <v/>
      </c>
      <c r="H97" s="139">
        <v>87.699999999999534</v>
      </c>
      <c r="I97" s="140"/>
      <c r="J97" s="141"/>
      <c r="K97" s="139"/>
      <c r="L97" s="147">
        <v>65.280999999999992</v>
      </c>
      <c r="M97" s="147">
        <v>68.982499999999987</v>
      </c>
      <c r="N97" s="143" t="str">
        <f t="shared" ref="N93:N97" si="22">IF(I97="","",J97/$D$15)</f>
        <v/>
      </c>
      <c r="O97" s="152">
        <v>456.28800000000001</v>
      </c>
      <c r="P97" s="147">
        <v>474.91200000000003</v>
      </c>
      <c r="Q97" s="152"/>
      <c r="R97" s="147">
        <v>65.8</v>
      </c>
      <c r="S97" s="140"/>
      <c r="T97" s="148"/>
      <c r="U97" s="148">
        <v>109</v>
      </c>
      <c r="V97" s="150"/>
      <c r="W97" s="140"/>
      <c r="X97" s="141">
        <v>2024</v>
      </c>
      <c r="Y97" s="137"/>
      <c r="Z97" s="45"/>
    </row>
    <row r="98" spans="1:28" ht="17.25" customHeight="1" x14ac:dyDescent="0.25">
      <c r="A98" s="75" t="s">
        <v>77</v>
      </c>
      <c r="B98" s="76">
        <v>44621</v>
      </c>
      <c r="D98" s="81" t="str">
        <f t="shared" si="21"/>
        <v/>
      </c>
      <c r="E98" s="82" t="str">
        <f t="shared" si="17"/>
        <v/>
      </c>
      <c r="G98" s="82" t="str">
        <f t="shared" si="18"/>
        <v/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x14ac:dyDescent="0.25">
      <c r="R99" s="18"/>
    </row>
    <row r="100" spans="1:28" x14ac:dyDescent="0.25">
      <c r="A100" s="44" t="s">
        <v>74</v>
      </c>
      <c r="B100" s="44"/>
      <c r="C100" s="44"/>
      <c r="D100" s="47">
        <f>COUNTIF(K14:K87,"&gt;=90")</f>
        <v>0</v>
      </c>
    </row>
  </sheetData>
  <sheetProtection algorithmName="SHA-512" hashValue="1A5CzhdxhJnyp/DL6oKpM/2k5dAKGScxII24/23HRn6VdxMazysjN6D15Y6cfy70K5o1369fdD0JtoyWN9aRdw==" saltValue="T+qW+IDheo41M1cii8VcBA==" spinCount="100000" sheet="1" objects="1" scenarios="1"/>
  <mergeCells count="22">
    <mergeCell ref="A1:AB1"/>
    <mergeCell ref="A3:AB3"/>
    <mergeCell ref="C10:H10"/>
    <mergeCell ref="I10:M10"/>
    <mergeCell ref="N10:P10"/>
    <mergeCell ref="J7:K7"/>
    <mergeCell ref="B6:C6"/>
    <mergeCell ref="J6:K6"/>
    <mergeCell ref="Y10:Y11"/>
    <mergeCell ref="T6:U6"/>
    <mergeCell ref="B7:C7"/>
    <mergeCell ref="T7:U7"/>
    <mergeCell ref="Z10:Z11"/>
    <mergeCell ref="V10:V11"/>
    <mergeCell ref="A10:A13"/>
    <mergeCell ref="B10:B13"/>
    <mergeCell ref="S10:U10"/>
    <mergeCell ref="Q10:R10"/>
    <mergeCell ref="W10:W11"/>
    <mergeCell ref="X10:X11"/>
    <mergeCell ref="T12:T13"/>
    <mergeCell ref="K12:K13"/>
  </mergeCells>
  <phoneticPr fontId="7" type="noConversion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3" orientation="landscape" r:id="rId1"/>
  <ignoredErrors>
    <ignoredError sqref="N14:N86 S14:S21 W14:W15 W84:W87 W82 Y82 Y83 N87:N89 V87:V92 Y16:Y81 Y84:Y87 W34:W81 Y14:Y15 S23 N91 N90 N92:N97" unlocked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96D0E-BF4B-469E-9426-AD1EA555A8A4}">
  <dimension ref="A1"/>
  <sheetViews>
    <sheetView showGridLines="0" workbookViewId="0">
      <selection activeCell="J27" sqref="J27"/>
    </sheetView>
  </sheetViews>
  <sheetFormatPr defaultRowHeight="15" x14ac:dyDescent="0.25"/>
  <sheetData/>
  <sheetProtection algorithmName="SHA-512" hashValue="uWQ1toYuqeXfKa3rP3Lm0MynVLW+hXRM4IhQ6PemIoM1cRUm7/894mqC6KsZvI/7Q+kW/HBGFJ8Vc/sErcKsRw==" saltValue="OWKD9PZQtMA0smaYC0BaX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B28D7-8640-401C-B051-209673BEC06F}">
  <dimension ref="A1"/>
  <sheetViews>
    <sheetView showGridLines="0" workbookViewId="0"/>
  </sheetViews>
  <sheetFormatPr defaultRowHeight="15" x14ac:dyDescent="0.25"/>
  <sheetData/>
  <sheetProtection algorithmName="SHA-512" hashValue="MQ3xl+CmTF51Y4f2EUwO/kpuMaMltPZWiKh5isAsu6YcAuS/axedX/Uy7l9QHn7wa3bBLDQrUu66SCmtmaCXiQ==" saltValue="9ccGgs9ikLp7eJiBpOfvDg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000E-6F97-4625-BF41-5C61501ABB48}">
  <dimension ref="A1"/>
  <sheetViews>
    <sheetView showGridLines="0" workbookViewId="0">
      <selection activeCell="P19" sqref="P19"/>
    </sheetView>
  </sheetViews>
  <sheetFormatPr defaultRowHeight="15" x14ac:dyDescent="0.25"/>
  <sheetData/>
  <sheetProtection algorithmName="SHA-512" hashValue="eyBLnrAMf8C7ZdyIx70sMXFV5vkQcc7lc7sDNPWdjx6M2bPEPf2kmbh21FtdI1MtZaUWkVMO9boxWm9XAkhmTQ==" saltValue="hdEwrqyCQGnsii15PexpWw==" spinCount="100000" sheet="1" objects="1" scenarios="1"/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C6E75D76EF654CA1A42AB20110F97E" ma:contentTypeVersion="13" ma:contentTypeDescription="Crie um novo documento." ma:contentTypeScope="" ma:versionID="63d770aa4a489ce25fa7788b5a3eb051">
  <xsd:schema xmlns:xsd="http://www.w3.org/2001/XMLSchema" xmlns:xs="http://www.w3.org/2001/XMLSchema" xmlns:p="http://schemas.microsoft.com/office/2006/metadata/properties" xmlns:ns2="edea641c-33ac-4072-8826-fa509eab3272" xmlns:ns3="26f18fd7-f297-4c3f-9b46-f499bda08c8f" targetNamespace="http://schemas.microsoft.com/office/2006/metadata/properties" ma:root="true" ma:fieldsID="c541414f526bda2b7ac67bf52dffdd5e" ns2:_="" ns3:_="">
    <xsd:import namespace="edea641c-33ac-4072-8826-fa509eab3272"/>
    <xsd:import namespace="26f18fd7-f297-4c3f-9b46-f499bda08c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a641c-33ac-4072-8826-fa509eab32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1637ed20-e15f-468d-95ff-07121f15c7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18fd7-f297-4c3f-9b46-f499bda08c8f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a96c0ec-7278-4eb3-a35f-a7eecc520b47}" ma:internalName="TaxCatchAll" ma:showField="CatchAllData" ma:web="26f18fd7-f297-4c3f-9b46-f499bda08c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ea641c-33ac-4072-8826-fa509eab3272">
      <Terms xmlns="http://schemas.microsoft.com/office/infopath/2007/PartnerControls"/>
    </lcf76f155ced4ddcb4097134ff3c332f>
    <TaxCatchAll xmlns="26f18fd7-f297-4c3f-9b46-f499bda08c8f" xsi:nil="true"/>
  </documentManagement>
</p:properties>
</file>

<file path=customXml/itemProps1.xml><?xml version="1.0" encoding="utf-8"?>
<ds:datastoreItem xmlns:ds="http://schemas.openxmlformats.org/officeDocument/2006/customXml" ds:itemID="{7AC2D4DA-BE1B-4A03-8DBF-F9CC261436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ea641c-33ac-4072-8826-fa509eab3272"/>
    <ds:schemaRef ds:uri="26f18fd7-f297-4c3f-9b46-f499bda08c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06C391-3A1F-4EC2-A498-0A6AFF393A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538A78-72BB-455A-9DED-6C6EB82583F2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03f2235-dc5d-40e5-be83-52901d9829ab"/>
    <ds:schemaRef ds:uri="bd200a2b-7da6-4a96-b15d-e38bacd01bc3"/>
    <ds:schemaRef ds:uri="http://schemas.microsoft.com/office/2006/metadata/properties"/>
    <ds:schemaRef ds:uri="http://www.w3.org/XML/1998/namespace"/>
    <ds:schemaRef ds:uri="http://purl.org/dc/dcmitype/"/>
    <ds:schemaRef ds:uri="edea641c-33ac-4072-8826-fa509eab3272"/>
    <ds:schemaRef ds:uri="26f18fd7-f297-4c3f-9b46-f499bda08c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Cria e Recria</vt:lpstr>
      <vt:lpstr>Uniformidade e Peso Corporal</vt:lpstr>
      <vt:lpstr>Consumo de ração e Mortalidade</vt:lpstr>
      <vt:lpstr>Produção</vt:lpstr>
      <vt:lpstr>Gráfico de Produção e OAA </vt:lpstr>
      <vt:lpstr>Peso Corporal e Peso de Ovo</vt:lpstr>
      <vt:lpstr>Gráfico % Mort. e Viabilidade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Matheus Alves</dc:creator>
  <cp:lastModifiedBy>Marcos Borges  | LTZ</cp:lastModifiedBy>
  <cp:lastPrinted>2011-02-28T11:29:11Z</cp:lastPrinted>
  <dcterms:created xsi:type="dcterms:W3CDTF">2011-02-14T01:51:21Z</dcterms:created>
  <dcterms:modified xsi:type="dcterms:W3CDTF">2025-07-30T12:13:46Z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0x010100CDC6E75D76EF654CA1A42AB20110F97E</vt:lpwstr>
  </property>
  <property fmtid="{D5CDD505-2E9C-101B-9397-08002B2CF9AE}" pid="3" name="MediaServiceImageTags">
    <vt:lpwstr/>
  </property>
  <property fmtid="{D5CDD505-2E9C-101B-9397-08002B2CF9AE}" pid="4" name="Order">
    <vt:r8>2878300</vt:r8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</Properties>
</file>