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dlatam.sharepoint.com/sites/LohmanndoBrasil/Documentos Compartilhados/Para Clientes/Planilhas/Gestão do Lote/Padrão 2022/Max e Min 2022/"/>
    </mc:Choice>
  </mc:AlternateContent>
  <xr:revisionPtr revIDLastSave="27" documentId="8_{9FCA2C2C-28E7-48C0-A205-1BDF929C04FB}" xr6:coauthVersionLast="47" xr6:coauthVersionMax="47" xr10:uidLastSave="{B7F47146-54E1-42F8-8419-8F11A422AEFC}"/>
  <bookViews>
    <workbookView xWindow="-120" yWindow="-120" windowWidth="20730" windowHeight="11760" tabRatio="847" firstSheet="3" activeTab="3" xr2:uid="{00000000-000D-0000-FFFF-FFFF00000000}"/>
  </bookViews>
  <sheets>
    <sheet name="Cria e Recria" sheetId="1" r:id="rId1"/>
    <sheet name="Uniformidade e Peso Corporal" sheetId="14" r:id="rId2"/>
    <sheet name="Consumo de ração e Mortalidade" sheetId="11" r:id="rId3"/>
    <sheet name="Produção" sheetId="2" r:id="rId4"/>
    <sheet name="Gráfico de Produção e OAA" sheetId="16" r:id="rId5"/>
    <sheet name="Peso Corporal e Peso de Ovo" sheetId="18" r:id="rId6"/>
    <sheet name="Gráfico % Mort. e Viabilidade" sheetId="1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5" i="1" l="1"/>
  <c r="D14" i="2" l="1"/>
  <c r="D15" i="2" s="1"/>
  <c r="V97" i="2"/>
  <c r="V96" i="2"/>
  <c r="V95" i="2"/>
  <c r="V94" i="2"/>
  <c r="V93" i="2"/>
  <c r="T97" i="2"/>
  <c r="T96" i="2"/>
  <c r="T95" i="2"/>
  <c r="T94" i="2"/>
  <c r="T93" i="2"/>
  <c r="T92" i="2"/>
  <c r="N97" i="2"/>
  <c r="N96" i="2"/>
  <c r="N95" i="2"/>
  <c r="N94" i="2"/>
  <c r="N93" i="2"/>
  <c r="K97" i="2"/>
  <c r="J97" i="2"/>
  <c r="K96" i="2"/>
  <c r="J96" i="2"/>
  <c r="K95" i="2"/>
  <c r="J95" i="2"/>
  <c r="K94" i="2"/>
  <c r="J94" i="2"/>
  <c r="K93" i="2"/>
  <c r="J93" i="2"/>
  <c r="V20" i="2" l="1"/>
  <c r="N86" i="2"/>
  <c r="N87" i="2"/>
  <c r="N88" i="2"/>
  <c r="N89" i="2"/>
  <c r="N90" i="2"/>
  <c r="N91" i="2"/>
  <c r="T87" i="2"/>
  <c r="T88" i="2"/>
  <c r="T89" i="2"/>
  <c r="T90" i="2"/>
  <c r="T91" i="2"/>
  <c r="J87" i="2"/>
  <c r="K87" i="2"/>
  <c r="J88" i="2"/>
  <c r="K88" i="2"/>
  <c r="J89" i="2"/>
  <c r="K89" i="2"/>
  <c r="J90" i="2"/>
  <c r="K90" i="2"/>
  <c r="J91" i="2"/>
  <c r="K91" i="2"/>
  <c r="J92" i="2"/>
  <c r="K92" i="2"/>
  <c r="N92" i="2"/>
  <c r="V92" i="2"/>
  <c r="V88" i="2"/>
  <c r="V89" i="2"/>
  <c r="V90" i="2"/>
  <c r="V91" i="2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J15" i="1"/>
  <c r="L15" i="1" s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S15" i="2"/>
  <c r="V15" i="2" s="1"/>
  <c r="S14" i="2"/>
  <c r="V14" i="2" s="1"/>
  <c r="W14" i="2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15" i="1"/>
  <c r="P26" i="1"/>
  <c r="P27" i="1"/>
  <c r="P28" i="1"/>
  <c r="P29" i="1"/>
  <c r="P30" i="1"/>
  <c r="P31" i="1"/>
  <c r="T14" i="2" s="1"/>
  <c r="P32" i="1"/>
  <c r="T15" i="2" s="1"/>
  <c r="V18" i="2"/>
  <c r="V19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16" i="2"/>
  <c r="V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17" i="2"/>
  <c r="T16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14" i="2"/>
  <c r="J15" i="2" s="1"/>
  <c r="J16" i="2" s="1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07" i="11"/>
  <c r="B15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A108" i="1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K15" i="1" l="1"/>
  <c r="J17" i="2"/>
  <c r="J18" i="2" s="1"/>
  <c r="A14" i="2"/>
  <c r="A32" i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N18" i="2" l="1"/>
  <c r="J19" i="2"/>
  <c r="M15" i="1"/>
  <c r="C107" i="11" s="1"/>
  <c r="P15" i="1"/>
  <c r="K16" i="1"/>
  <c r="L16" i="1"/>
  <c r="K17" i="1"/>
  <c r="P17" i="1" s="1"/>
  <c r="L17" i="1"/>
  <c r="N19" i="2" l="1"/>
  <c r="J20" i="2"/>
  <c r="M16" i="1"/>
  <c r="C108" i="11" s="1"/>
  <c r="P16" i="1"/>
  <c r="M17" i="1"/>
  <c r="C109" i="11" s="1"/>
  <c r="K18" i="1"/>
  <c r="P18" i="1" s="1"/>
  <c r="L18" i="1"/>
  <c r="N20" i="2" l="1"/>
  <c r="J21" i="2"/>
  <c r="L19" i="1"/>
  <c r="K19" i="1"/>
  <c r="P19" i="1" s="1"/>
  <c r="M18" i="1"/>
  <c r="C110" i="11" s="1"/>
  <c r="N21" i="2" l="1"/>
  <c r="J22" i="2"/>
  <c r="M19" i="1"/>
  <c r="C111" i="11" s="1"/>
  <c r="L20" i="1"/>
  <c r="K20" i="1"/>
  <c r="P20" i="1" s="1"/>
  <c r="N22" i="2" l="1"/>
  <c r="J23" i="2"/>
  <c r="N23" i="2" s="1"/>
  <c r="M20" i="1"/>
  <c r="C112" i="11" s="1"/>
  <c r="K21" i="1"/>
  <c r="P21" i="1" s="1"/>
  <c r="L21" i="1"/>
  <c r="M21" i="1" l="1"/>
  <c r="C113" i="11" s="1"/>
  <c r="L22" i="1"/>
  <c r="K22" i="1"/>
  <c r="P22" i="1" s="1"/>
  <c r="M22" i="1" l="1"/>
  <c r="C114" i="11" s="1"/>
  <c r="K23" i="1"/>
  <c r="P23" i="1" s="1"/>
  <c r="L23" i="1"/>
  <c r="M23" i="1" l="1"/>
  <c r="C115" i="11" s="1"/>
  <c r="K24" i="1"/>
  <c r="P24" i="1" s="1"/>
  <c r="L24" i="1"/>
  <c r="K25" i="1" l="1"/>
  <c r="P25" i="1" s="1"/>
  <c r="M24" i="1"/>
  <c r="C116" i="11" s="1"/>
  <c r="L25" i="1"/>
  <c r="K26" i="1" l="1"/>
  <c r="L26" i="1"/>
  <c r="M25" i="1"/>
  <c r="C117" i="11" s="1"/>
  <c r="L27" i="1" l="1"/>
  <c r="K27" i="1"/>
  <c r="M26" i="1"/>
  <c r="C118" i="11" s="1"/>
  <c r="M27" i="1" l="1"/>
  <c r="C119" i="11" s="1"/>
  <c r="L28" i="1"/>
  <c r="K28" i="1"/>
  <c r="M28" i="1" l="1"/>
  <c r="C120" i="11" s="1"/>
  <c r="K29" i="1"/>
  <c r="L29" i="1"/>
  <c r="M29" i="1" l="1"/>
  <c r="C121" i="11" s="1"/>
  <c r="L30" i="1"/>
  <c r="K30" i="1"/>
  <c r="K31" i="1" l="1"/>
  <c r="L31" i="1"/>
  <c r="E14" i="2" s="1"/>
  <c r="M30" i="1"/>
  <c r="C122" i="11" s="1"/>
  <c r="K14" i="2" l="1"/>
  <c r="K32" i="1"/>
  <c r="L32" i="1"/>
  <c r="E15" i="2" s="1"/>
  <c r="M31" i="1"/>
  <c r="G14" i="2" l="1"/>
  <c r="C123" i="11"/>
  <c r="M32" i="1"/>
  <c r="K15" i="2" l="1"/>
  <c r="N15" i="2"/>
  <c r="N16" i="2"/>
  <c r="N14" i="2"/>
  <c r="N17" i="2"/>
  <c r="E36" i="1"/>
  <c r="C124" i="11"/>
  <c r="G15" i="2"/>
  <c r="D16" i="2"/>
  <c r="K16" i="2" s="1"/>
  <c r="E16" i="2"/>
  <c r="G16" i="2" l="1"/>
  <c r="D17" i="2"/>
  <c r="K17" i="2" s="1"/>
  <c r="E17" i="2"/>
  <c r="G17" i="2" l="1"/>
  <c r="D18" i="2"/>
  <c r="K18" i="2" s="1"/>
  <c r="E18" i="2"/>
  <c r="D19" i="2" l="1"/>
  <c r="K19" i="2" s="1"/>
  <c r="E19" i="2"/>
  <c r="G18" i="2"/>
  <c r="D20" i="2" l="1"/>
  <c r="K20" i="2" s="1"/>
  <c r="E20" i="2"/>
  <c r="G19" i="2"/>
  <c r="E21" i="2" l="1"/>
  <c r="G20" i="2"/>
  <c r="D21" i="2"/>
  <c r="K21" i="2" s="1"/>
  <c r="D22" i="2" l="1"/>
  <c r="K22" i="2" s="1"/>
  <c r="G21" i="2"/>
  <c r="E22" i="2"/>
  <c r="G22" i="2" l="1"/>
  <c r="E23" i="2"/>
  <c r="D23" i="2"/>
  <c r="K23" i="2" s="1"/>
  <c r="D100" i="2" s="1"/>
  <c r="E24" i="2" l="1"/>
  <c r="G23" i="2"/>
  <c r="D24" i="2"/>
  <c r="D25" i="2" l="1"/>
  <c r="E25" i="2"/>
  <c r="G24" i="2"/>
  <c r="E26" i="2" l="1"/>
  <c r="G25" i="2"/>
  <c r="D26" i="2"/>
  <c r="G26" i="2" l="1"/>
  <c r="D27" i="2"/>
  <c r="E27" i="2"/>
  <c r="E28" i="2" l="1"/>
  <c r="D28" i="2"/>
  <c r="G27" i="2"/>
  <c r="E29" i="2" l="1"/>
  <c r="D29" i="2"/>
  <c r="G28" i="2"/>
  <c r="G29" i="2" l="1"/>
  <c r="D30" i="2"/>
  <c r="D31" i="2" s="1"/>
  <c r="D32" i="2" s="1"/>
  <c r="E30" i="2"/>
  <c r="G30" i="2" l="1"/>
  <c r="E31" i="2"/>
  <c r="G31" i="2" l="1"/>
  <c r="E32" i="2"/>
  <c r="D33" i="2" l="1"/>
  <c r="G32" i="2"/>
  <c r="E33" i="2"/>
  <c r="G33" i="2" l="1"/>
  <c r="E34" i="2"/>
  <c r="D34" i="2"/>
  <c r="G34" i="2" l="1"/>
  <c r="D35" i="2"/>
  <c r="E35" i="2"/>
  <c r="E36" i="2" l="1"/>
  <c r="D36" i="2"/>
  <c r="G35" i="2"/>
  <c r="D37" i="2" l="1"/>
  <c r="G36" i="2"/>
  <c r="E37" i="2"/>
  <c r="E38" i="2" l="1"/>
  <c r="D38" i="2"/>
  <c r="G37" i="2"/>
  <c r="G38" i="2" l="1"/>
  <c r="D39" i="2"/>
  <c r="E39" i="2"/>
  <c r="E40" i="2" l="1"/>
  <c r="D40" i="2"/>
  <c r="G39" i="2"/>
  <c r="D41" i="2" l="1"/>
  <c r="E41" i="2"/>
  <c r="G40" i="2"/>
  <c r="E42" i="2" l="1"/>
  <c r="G41" i="2"/>
  <c r="D42" i="2"/>
  <c r="E43" i="2" l="1"/>
  <c r="D43" i="2"/>
  <c r="G42" i="2"/>
  <c r="G43" i="2" l="1"/>
  <c r="E44" i="2"/>
  <c r="D44" i="2"/>
  <c r="D45" i="2" l="1"/>
  <c r="G44" i="2"/>
  <c r="E45" i="2"/>
  <c r="E46" i="2" l="1"/>
  <c r="G45" i="2"/>
  <c r="D46" i="2"/>
  <c r="D47" i="2" l="1"/>
  <c r="E47" i="2"/>
  <c r="G46" i="2"/>
  <c r="E48" i="2" l="1"/>
  <c r="G47" i="2"/>
  <c r="D48" i="2"/>
  <c r="D49" i="2" l="1"/>
  <c r="G48" i="2"/>
  <c r="E49" i="2"/>
  <c r="E50" i="2" l="1"/>
  <c r="G49" i="2"/>
  <c r="D50" i="2"/>
  <c r="E51" i="2" l="1"/>
  <c r="G50" i="2"/>
  <c r="D51" i="2"/>
  <c r="E52" i="2" l="1"/>
  <c r="G51" i="2"/>
  <c r="D52" i="2"/>
  <c r="D53" i="2" l="1"/>
  <c r="E53" i="2"/>
  <c r="G52" i="2"/>
  <c r="E54" i="2" l="1"/>
  <c r="D54" i="2"/>
  <c r="G53" i="2"/>
  <c r="G54" i="2" l="1"/>
  <c r="D55" i="2"/>
  <c r="E55" i="2"/>
  <c r="G55" i="2" l="1"/>
  <c r="D56" i="2"/>
  <c r="E56" i="2"/>
  <c r="G56" i="2" l="1"/>
  <c r="E57" i="2"/>
  <c r="D57" i="2"/>
  <c r="E58" i="2" l="1"/>
  <c r="D58" i="2"/>
  <c r="G57" i="2"/>
  <c r="E59" i="2" l="1"/>
  <c r="G58" i="2"/>
  <c r="D59" i="2"/>
  <c r="G59" i="2" l="1"/>
  <c r="D60" i="2"/>
  <c r="E60" i="2"/>
  <c r="E61" i="2" l="1"/>
  <c r="D61" i="2"/>
  <c r="G60" i="2"/>
  <c r="E62" i="2" l="1"/>
  <c r="G61" i="2"/>
  <c r="D62" i="2"/>
  <c r="E63" i="2" l="1"/>
  <c r="G62" i="2"/>
  <c r="D63" i="2"/>
  <c r="E64" i="2" l="1"/>
  <c r="D64" i="2"/>
  <c r="G63" i="2"/>
  <c r="D65" i="2" l="1"/>
  <c r="G64" i="2"/>
  <c r="E65" i="2"/>
  <c r="E66" i="2" l="1"/>
  <c r="G65" i="2"/>
  <c r="D66" i="2"/>
  <c r="G66" i="2" l="1"/>
  <c r="D67" i="2"/>
  <c r="E67" i="2"/>
  <c r="G67" i="2" l="1"/>
  <c r="D68" i="2"/>
  <c r="E68" i="2"/>
  <c r="G68" i="2" l="1"/>
  <c r="E69" i="2"/>
  <c r="D69" i="2"/>
  <c r="E70" i="2" l="1"/>
  <c r="D70" i="2"/>
  <c r="G69" i="2"/>
  <c r="D71" i="2" l="1"/>
  <c r="G70" i="2"/>
  <c r="E71" i="2"/>
  <c r="E72" i="2" l="1"/>
  <c r="D72" i="2"/>
  <c r="G71" i="2"/>
  <c r="D73" i="2" l="1"/>
  <c r="G72" i="2"/>
  <c r="E73" i="2"/>
  <c r="E74" i="2" l="1"/>
  <c r="D74" i="2"/>
  <c r="G73" i="2"/>
  <c r="E75" i="2" l="1"/>
  <c r="D75" i="2"/>
  <c r="G74" i="2"/>
  <c r="E76" i="2" l="1"/>
  <c r="G75" i="2"/>
  <c r="D76" i="2"/>
  <c r="D77" i="2" l="1"/>
  <c r="G76" i="2"/>
  <c r="E77" i="2"/>
  <c r="E78" i="2" l="1"/>
  <c r="D78" i="2"/>
  <c r="G77" i="2"/>
  <c r="D79" i="2" l="1"/>
  <c r="E79" i="2"/>
  <c r="G78" i="2"/>
  <c r="E80" i="2" l="1"/>
  <c r="G79" i="2"/>
  <c r="D80" i="2"/>
  <c r="G80" i="2" l="1"/>
  <c r="D81" i="2"/>
  <c r="E81" i="2"/>
  <c r="E82" i="2" l="1"/>
  <c r="G81" i="2"/>
  <c r="D82" i="2"/>
  <c r="G82" i="2" l="1"/>
  <c r="E83" i="2"/>
  <c r="D83" i="2"/>
  <c r="G83" i="2" l="1"/>
  <c r="E84" i="2"/>
  <c r="D84" i="2"/>
  <c r="D85" i="2" l="1"/>
  <c r="G84" i="2"/>
  <c r="E85" i="2"/>
  <c r="E86" i="2" l="1"/>
  <c r="D86" i="2"/>
  <c r="G85" i="2"/>
  <c r="G86" i="2" l="1"/>
  <c r="E87" i="2"/>
  <c r="D87" i="2"/>
  <c r="D88" i="2" l="1"/>
  <c r="E88" i="2"/>
  <c r="G87" i="2"/>
  <c r="G88" i="2" l="1"/>
  <c r="D89" i="2"/>
  <c r="E89" i="2"/>
  <c r="D90" i="2" l="1"/>
  <c r="E90" i="2"/>
  <c r="G89" i="2"/>
  <c r="G90" i="2" l="1"/>
  <c r="D91" i="2"/>
  <c r="E91" i="2"/>
  <c r="E92" i="2" l="1"/>
  <c r="G91" i="2"/>
  <c r="D92" i="2"/>
  <c r="G92" i="2" l="1"/>
  <c r="E93" i="2"/>
  <c r="D93" i="2"/>
  <c r="G93" i="2" l="1"/>
  <c r="D94" i="2"/>
  <c r="E94" i="2"/>
  <c r="E95" i="2" l="1"/>
  <c r="D95" i="2"/>
  <c r="G94" i="2"/>
  <c r="G95" i="2" l="1"/>
  <c r="E96" i="2"/>
  <c r="D96" i="2"/>
  <c r="G96" i="2" l="1"/>
  <c r="D97" i="2"/>
  <c r="G97" i="2" s="1"/>
  <c r="E97" i="2"/>
</calcChain>
</file>

<file path=xl/sharedStrings.xml><?xml version="1.0" encoding="utf-8"?>
<sst xmlns="http://schemas.openxmlformats.org/spreadsheetml/2006/main" count="117" uniqueCount="94">
  <si>
    <t>Idade</t>
  </si>
  <si>
    <t>Mortalidade</t>
  </si>
  <si>
    <t>Semanal</t>
  </si>
  <si>
    <t>Saldo de Aves</t>
  </si>
  <si>
    <t>Viabilidade Padrão (%)</t>
  </si>
  <si>
    <t>Viabilidade Real (%)</t>
  </si>
  <si>
    <t>Ração</t>
  </si>
  <si>
    <t>Consumo Semanal (kg)</t>
  </si>
  <si>
    <t>g/Ave/Dia Padrão</t>
  </si>
  <si>
    <t>Peso Corporal</t>
  </si>
  <si>
    <t>Observações</t>
  </si>
  <si>
    <t>Quantidade Ovos Produzidos</t>
  </si>
  <si>
    <t>Uniformidade (%)</t>
  </si>
  <si>
    <t>Acumulado</t>
  </si>
  <si>
    <t>Conversão Alimentar</t>
  </si>
  <si>
    <t>Consumo Água</t>
  </si>
  <si>
    <t>Diferença do padrão (%)</t>
  </si>
  <si>
    <t>Data (Semana)</t>
  </si>
  <si>
    <t>Horas de Luz</t>
  </si>
  <si>
    <t>Sistema: Gaiola / Piso</t>
  </si>
  <si>
    <t>Registro de Performance - Produção</t>
  </si>
  <si>
    <t>Registro de Performance - Cria e Recria</t>
  </si>
  <si>
    <t>Semana</t>
  </si>
  <si>
    <t>Viabilidade</t>
  </si>
  <si>
    <t>B</t>
  </si>
  <si>
    <t>C</t>
  </si>
  <si>
    <t>D</t>
  </si>
  <si>
    <t>E</t>
  </si>
  <si>
    <t>F</t>
  </si>
  <si>
    <t>G</t>
  </si>
  <si>
    <t>Saldo de Aves Total</t>
  </si>
  <si>
    <t>Mort. Sem. (%)</t>
  </si>
  <si>
    <t>C (ou A) - B</t>
  </si>
  <si>
    <t>C / A x 100</t>
  </si>
  <si>
    <t>B / C (ou A) x 100</t>
  </si>
  <si>
    <t>E + F</t>
  </si>
  <si>
    <t>Ovos Semana</t>
  </si>
  <si>
    <t>E / C / 7 x 100</t>
  </si>
  <si>
    <t>F / A</t>
  </si>
  <si>
    <t>G / C / 7 x 1000</t>
  </si>
  <si>
    <t>G / E x 12</t>
  </si>
  <si>
    <t>H</t>
  </si>
  <si>
    <t>B+C+D+E+F+G+H</t>
  </si>
  <si>
    <t>I</t>
  </si>
  <si>
    <t>J</t>
  </si>
  <si>
    <t>K</t>
  </si>
  <si>
    <t xml:space="preserve">J (ou A) - I </t>
  </si>
  <si>
    <t>I / J (ou A) x 100</t>
  </si>
  <si>
    <t>J /A x 100</t>
  </si>
  <si>
    <t>L</t>
  </si>
  <si>
    <t>K / J / 7 x 1000</t>
  </si>
  <si>
    <t>M</t>
  </si>
  <si>
    <t>(L / M x 100) - 100</t>
  </si>
  <si>
    <t>Granja:</t>
  </si>
  <si>
    <t>Galpão:</t>
  </si>
  <si>
    <t>Pinteiro:</t>
  </si>
  <si>
    <t>Lote:</t>
  </si>
  <si>
    <t>Data de Alojamento:</t>
  </si>
  <si>
    <t>Mortalidade no Transporte:</t>
  </si>
  <si>
    <t>Número de Aves Alojadas (A):</t>
  </si>
  <si>
    <t>Peso na Chegada (g):</t>
  </si>
  <si>
    <t>Uniformidade na Chegada (%):</t>
  </si>
  <si>
    <t>Densidade de aves (cm/ave):</t>
  </si>
  <si>
    <t>Peso Médio Transferência:</t>
  </si>
  <si>
    <t>Idade ao 1° Ovo:</t>
  </si>
  <si>
    <t>Densidade de aves (cm/ ave):</t>
  </si>
  <si>
    <t>Peso Real (g)</t>
  </si>
  <si>
    <t>g/Ave/Dia Real</t>
  </si>
  <si>
    <t>g/Ave/Dia   Real</t>
  </si>
  <si>
    <t>Ovos/ Ave Aloj.</t>
  </si>
  <si>
    <t>Peso Médio do Ovo</t>
  </si>
  <si>
    <t>Diferença do Padrão (g)</t>
  </si>
  <si>
    <t>L-M</t>
  </si>
  <si>
    <t>Mortalidade Real</t>
  </si>
  <si>
    <r>
      <t xml:space="preserve">Semanas </t>
    </r>
    <r>
      <rPr>
        <b/>
        <u/>
        <sz val="11"/>
        <color indexed="8"/>
        <rFont val="Calibri"/>
        <family val="2"/>
      </rPr>
      <t>&gt;</t>
    </r>
    <r>
      <rPr>
        <b/>
        <sz val="11"/>
        <color indexed="8"/>
        <rFont val="Calibri"/>
        <family val="2"/>
      </rPr>
      <t xml:space="preserve"> 90% produção</t>
    </r>
  </si>
  <si>
    <t>Viabilidade Recria (18 sem)</t>
  </si>
  <si>
    <t>Aves/ Gaiola</t>
  </si>
  <si>
    <t>LOHMANN LSL LITE</t>
  </si>
  <si>
    <t>Atualização:</t>
  </si>
  <si>
    <t>Mort. Sem. Padrão (%)</t>
  </si>
  <si>
    <t>Mort. Sem. Real (%)</t>
  </si>
  <si>
    <r>
      <t xml:space="preserve">Lohmann </t>
    </r>
    <r>
      <rPr>
        <b/>
        <sz val="8"/>
        <color theme="1"/>
        <rFont val="Calibri"/>
        <family val="2"/>
        <scheme val="minor"/>
      </rPr>
      <t>Breeders</t>
    </r>
  </si>
  <si>
    <t>Peso Padrão Min. (g)</t>
  </si>
  <si>
    <t>Peso Padrão Máx. (g)</t>
  </si>
  <si>
    <t>Produção Padrão Min. (%)</t>
  </si>
  <si>
    <t>Produção Padrão Máx. (%)</t>
  </si>
  <si>
    <t>OAA Padrão Minimo</t>
  </si>
  <si>
    <t>OAA Padrão Máximo</t>
  </si>
  <si>
    <t>OAA Real</t>
  </si>
  <si>
    <t>Produção Real (%)</t>
  </si>
  <si>
    <t>Peso Ovo Padrão (g)</t>
  </si>
  <si>
    <t>Peso Ovo Real (g)</t>
  </si>
  <si>
    <t>Peso Corporal Real (kg)</t>
  </si>
  <si>
    <t>Peso Corporal Padrão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</si>
</sst>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dd/mm/yy;@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9"/>
      <color indexed="8"/>
      <name val="Calibri"/>
      <family val="2"/>
    </font>
    <font>
      <b/>
      <sz val="11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8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165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6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165" fontId="15" fillId="6" borderId="1" xfId="0" applyNumberFormat="1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5" fillId="6" borderId="1" xfId="0" applyFont="1" applyFill="1" applyBorder="1" applyAlignment="1" applyProtection="1">
      <alignment horizontal="center"/>
      <protection locked="0"/>
    </xf>
    <xf numFmtId="2" fontId="15" fillId="6" borderId="1" xfId="0" applyNumberFormat="1" applyFont="1" applyFill="1" applyBorder="1" applyAlignment="1">
      <alignment horizontal="center"/>
    </xf>
    <xf numFmtId="164" fontId="15" fillId="6" borderId="1" xfId="0" applyNumberFormat="1" applyFont="1" applyFill="1" applyBorder="1" applyProtection="1">
      <protection locked="0"/>
    </xf>
    <xf numFmtId="2" fontId="19" fillId="6" borderId="1" xfId="0" applyNumberFormat="1" applyFont="1" applyFill="1" applyBorder="1" applyAlignment="1">
      <alignment horizontal="center"/>
    </xf>
    <xf numFmtId="0" fontId="15" fillId="0" borderId="0" xfId="0" applyFont="1" applyProtection="1">
      <protection locked="0"/>
    </xf>
    <xf numFmtId="164" fontId="15" fillId="6" borderId="1" xfId="0" applyNumberFormat="1" applyFont="1" applyFill="1" applyBorder="1" applyAlignment="1" applyProtection="1">
      <alignment horizontal="center"/>
      <protection locked="0"/>
    </xf>
    <xf numFmtId="0" fontId="16" fillId="0" borderId="1" xfId="0" applyFont="1" applyBorder="1" applyProtection="1">
      <protection locked="0"/>
    </xf>
    <xf numFmtId="1" fontId="15" fillId="6" borderId="1" xfId="0" applyNumberFormat="1" applyFont="1" applyFill="1" applyBorder="1" applyAlignment="1">
      <alignment horizontal="center"/>
    </xf>
    <xf numFmtId="0" fontId="17" fillId="0" borderId="1" xfId="0" applyFon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165" fontId="17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7" fillId="0" borderId="0" xfId="0" applyFont="1" applyProtection="1">
      <protection locked="0"/>
    </xf>
    <xf numFmtId="3" fontId="0" fillId="0" borderId="1" xfId="0" applyNumberFormat="1" applyBorder="1" applyAlignment="1">
      <alignment horizontal="center"/>
    </xf>
    <xf numFmtId="3" fontId="1" fillId="4" borderId="1" xfId="0" applyNumberFormat="1" applyFont="1" applyFill="1" applyBorder="1" applyAlignment="1" applyProtection="1">
      <alignment horizontal="center"/>
      <protection locked="0"/>
    </xf>
    <xf numFmtId="3" fontId="10" fillId="0" borderId="1" xfId="0" applyNumberFormat="1" applyFont="1" applyBorder="1" applyAlignment="1">
      <alignment horizontal="center"/>
    </xf>
    <xf numFmtId="3" fontId="20" fillId="6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15" fillId="6" borderId="1" xfId="0" applyNumberFormat="1" applyFont="1" applyFill="1" applyBorder="1" applyAlignment="1" applyProtection="1">
      <alignment horizontal="center"/>
      <protection locked="0"/>
    </xf>
    <xf numFmtId="3" fontId="15" fillId="6" borderId="1" xfId="0" applyNumberFormat="1" applyFont="1" applyFill="1" applyBorder="1" applyAlignment="1">
      <alignment horizontal="center"/>
    </xf>
    <xf numFmtId="3" fontId="0" fillId="5" borderId="1" xfId="0" applyNumberFormat="1" applyFill="1" applyBorder="1" applyAlignment="1" applyProtection="1">
      <alignment horizontal="center"/>
      <protection locked="0"/>
    </xf>
    <xf numFmtId="3" fontId="19" fillId="6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3" fontId="0" fillId="4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vertical="center" wrapText="1"/>
    </xf>
    <xf numFmtId="3" fontId="14" fillId="5" borderId="1" xfId="1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5" fillId="6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3" fontId="17" fillId="0" borderId="1" xfId="0" applyNumberFormat="1" applyFont="1" applyBorder="1" applyAlignment="1" applyProtection="1">
      <alignment horizontal="center"/>
      <protection locked="0"/>
    </xf>
    <xf numFmtId="3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 applyProtection="1">
      <alignment horizontal="center"/>
      <protection locked="0"/>
    </xf>
    <xf numFmtId="164" fontId="17" fillId="0" borderId="1" xfId="0" applyNumberFormat="1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64" fontId="15" fillId="6" borderId="4" xfId="0" applyNumberFormat="1" applyFont="1" applyFill="1" applyBorder="1" applyAlignment="1">
      <alignment horizontal="center"/>
    </xf>
    <xf numFmtId="164" fontId="15" fillId="6" borderId="6" xfId="0" applyNumberFormat="1" applyFont="1" applyFill="1" applyBorder="1" applyAlignment="1">
      <alignment horizontal="center"/>
    </xf>
    <xf numFmtId="164" fontId="15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164" fontId="17" fillId="0" borderId="4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 applyProtection="1">
      <alignment horizontal="center"/>
      <protection hidden="1"/>
    </xf>
    <xf numFmtId="0" fontId="21" fillId="0" borderId="0" xfId="0" applyFont="1" applyProtection="1">
      <protection locked="0"/>
    </xf>
    <xf numFmtId="17" fontId="22" fillId="0" borderId="0" xfId="0" applyNumberFormat="1" applyFont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23" fillId="0" borderId="0" xfId="0" applyFont="1" applyProtection="1">
      <protection locked="0"/>
    </xf>
    <xf numFmtId="2" fontId="15" fillId="6" borderId="4" xfId="0" applyNumberFormat="1" applyFont="1" applyFill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15" fillId="6" borderId="6" xfId="0" applyNumberFormat="1" applyFont="1" applyFill="1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164" fontId="17" fillId="0" borderId="6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5" fontId="17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3" fontId="6" fillId="6" borderId="1" xfId="0" applyNumberFormat="1" applyFont="1" applyFill="1" applyBorder="1" applyAlignment="1">
      <alignment horizontal="center"/>
    </xf>
    <xf numFmtId="2" fontId="17" fillId="6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 applyProtection="1">
      <alignment horizontal="center"/>
      <protection locked="0"/>
    </xf>
    <xf numFmtId="3" fontId="0" fillId="6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64" fontId="17" fillId="6" borderId="1" xfId="0" applyNumberFormat="1" applyFont="1" applyFill="1" applyBorder="1" applyAlignment="1" applyProtection="1">
      <alignment horizontal="center"/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1" fontId="17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 applyProtection="1">
      <alignment horizontal="center"/>
      <protection locked="0"/>
    </xf>
    <xf numFmtId="3" fontId="17" fillId="6" borderId="1" xfId="0" applyNumberFormat="1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>
      <alignment horizontal="center"/>
    </xf>
    <xf numFmtId="3" fontId="25" fillId="0" borderId="1" xfId="0" applyNumberFormat="1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3" fontId="0" fillId="0" borderId="0" xfId="0" applyNumberFormat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left"/>
      <protection locked="0"/>
    </xf>
    <xf numFmtId="2" fontId="16" fillId="0" borderId="1" xfId="0" applyNumberFormat="1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2" fontId="9" fillId="2" borderId="6" xfId="0" applyNumberFormat="1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9" fillId="2" borderId="2" xfId="0" applyNumberFormat="1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3" fontId="0" fillId="4" borderId="1" xfId="0" applyNumberForma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165" fontId="28" fillId="6" borderId="1" xfId="0" applyNumberFormat="1" applyFont="1" applyFill="1" applyBorder="1" applyAlignment="1">
      <alignment horizontal="center"/>
    </xf>
    <xf numFmtId="0" fontId="28" fillId="6" borderId="1" xfId="0" applyFont="1" applyFill="1" applyBorder="1" applyAlignment="1" applyProtection="1">
      <alignment horizontal="center"/>
      <protection locked="0"/>
    </xf>
    <xf numFmtId="3" fontId="18" fillId="6" borderId="1" xfId="0" applyNumberFormat="1" applyFont="1" applyFill="1" applyBorder="1" applyAlignment="1">
      <alignment horizontal="center"/>
    </xf>
    <xf numFmtId="2" fontId="28" fillId="6" borderId="1" xfId="0" applyNumberFormat="1" applyFont="1" applyFill="1" applyBorder="1" applyAlignment="1">
      <alignment horizontal="center"/>
    </xf>
    <xf numFmtId="3" fontId="28" fillId="6" borderId="1" xfId="0" applyNumberFormat="1" applyFont="1" applyFill="1" applyBorder="1" applyAlignment="1" applyProtection="1">
      <alignment horizontal="center"/>
      <protection locked="0"/>
    </xf>
    <xf numFmtId="3" fontId="28" fillId="6" borderId="1" xfId="0" applyNumberFormat="1" applyFont="1" applyFill="1" applyBorder="1" applyAlignment="1">
      <alignment horizontal="center"/>
    </xf>
    <xf numFmtId="2" fontId="28" fillId="6" borderId="4" xfId="0" applyNumberFormat="1" applyFont="1" applyFill="1" applyBorder="1" applyAlignment="1">
      <alignment horizontal="center"/>
    </xf>
    <xf numFmtId="164" fontId="28" fillId="6" borderId="4" xfId="0" applyNumberFormat="1" applyFont="1" applyFill="1" applyBorder="1" applyAlignment="1">
      <alignment horizontal="center"/>
    </xf>
    <xf numFmtId="2" fontId="28" fillId="6" borderId="1" xfId="0" applyNumberFormat="1" applyFont="1" applyFill="1" applyBorder="1" applyAlignment="1" applyProtection="1">
      <alignment horizontal="center"/>
      <protection locked="0"/>
    </xf>
    <xf numFmtId="164" fontId="28" fillId="6" borderId="6" xfId="0" applyNumberFormat="1" applyFont="1" applyFill="1" applyBorder="1" applyAlignment="1" applyProtection="1">
      <alignment horizontal="center"/>
      <protection locked="0"/>
    </xf>
    <xf numFmtId="164" fontId="28" fillId="6" borderId="6" xfId="0" applyNumberFormat="1" applyFont="1" applyFill="1" applyBorder="1" applyAlignment="1">
      <alignment horizontal="center"/>
    </xf>
    <xf numFmtId="164" fontId="28" fillId="6" borderId="1" xfId="0" applyNumberFormat="1" applyFont="1" applyFill="1" applyBorder="1" applyAlignment="1">
      <alignment horizontal="center"/>
    </xf>
    <xf numFmtId="1" fontId="28" fillId="6" borderId="1" xfId="0" applyNumberFormat="1" applyFont="1" applyFill="1" applyBorder="1" applyAlignment="1">
      <alignment horizontal="center"/>
    </xf>
    <xf numFmtId="2" fontId="29" fillId="6" borderId="1" xfId="0" applyNumberFormat="1" applyFont="1" applyFill="1" applyBorder="1" applyAlignment="1">
      <alignment horizontal="center"/>
    </xf>
    <xf numFmtId="3" fontId="1" fillId="5" borderId="1" xfId="0" applyNumberFormat="1" applyFont="1" applyFill="1" applyBorder="1" applyAlignment="1" applyProtection="1">
      <alignment horizontal="center"/>
      <protection locked="0"/>
    </xf>
    <xf numFmtId="0" fontId="15" fillId="5" borderId="1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UNIFORMIDADE E PESO CORPORAL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8725362878700703E-2"/>
          <c:y val="9.5469755469755474E-2"/>
          <c:w val="0.85311996230116316"/>
          <c:h val="0.73135540489871198"/>
        </c:manualLayout>
      </c:layout>
      <c:lineChart>
        <c:grouping val="standard"/>
        <c:varyColors val="0"/>
        <c:ser>
          <c:idx val="1"/>
          <c:order val="0"/>
          <c:tx>
            <c:strRef>
              <c:f>'Cria e Recria'!$S$12</c:f>
              <c:strCache>
                <c:ptCount val="1"/>
                <c:pt idx="0">
                  <c:v>Peso Padrão Min. (g)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Recria'!$S$15:$S$32</c:f>
              <c:numCache>
                <c:formatCode>#,##0</c:formatCode>
                <c:ptCount val="18"/>
                <c:pt idx="0">
                  <c:v>67.899999999999991</c:v>
                </c:pt>
                <c:pt idx="1">
                  <c:v>116.39999999999999</c:v>
                </c:pt>
                <c:pt idx="2">
                  <c:v>179.45</c:v>
                </c:pt>
                <c:pt idx="3">
                  <c:v>247.35</c:v>
                </c:pt>
                <c:pt idx="4">
                  <c:v>323.98</c:v>
                </c:pt>
                <c:pt idx="5">
                  <c:v>412.25</c:v>
                </c:pt>
                <c:pt idx="6">
                  <c:v>508.28</c:v>
                </c:pt>
                <c:pt idx="7">
                  <c:v>613.52499999999998</c:v>
                </c:pt>
                <c:pt idx="8">
                  <c:v>711.98</c:v>
                </c:pt>
                <c:pt idx="9">
                  <c:v>799.28</c:v>
                </c:pt>
                <c:pt idx="10">
                  <c:v>879.40200000000004</c:v>
                </c:pt>
                <c:pt idx="11">
                  <c:v>953.51</c:v>
                </c:pt>
                <c:pt idx="12">
                  <c:v>1022.38</c:v>
                </c:pt>
                <c:pt idx="13">
                  <c:v>1086.3999999999999</c:v>
                </c:pt>
                <c:pt idx="14">
                  <c:v>1145.57</c:v>
                </c:pt>
                <c:pt idx="15">
                  <c:v>1199.8899999999999</c:v>
                </c:pt>
                <c:pt idx="16">
                  <c:v>1251.3</c:v>
                </c:pt>
                <c:pt idx="17">
                  <c:v>1301.74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E1-467D-923B-0A0D8DED51F1}"/>
            </c:ext>
          </c:extLst>
        </c:ser>
        <c:ser>
          <c:idx val="2"/>
          <c:order val="1"/>
          <c:tx>
            <c:strRef>
              <c:f>'Cria e Recria'!$T$12</c:f>
              <c:strCache>
                <c:ptCount val="1"/>
                <c:pt idx="0">
                  <c:v>Peso Padrão Máx. (g)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Recria'!$T$15:$T$32</c:f>
              <c:numCache>
                <c:formatCode>#,##0</c:formatCode>
                <c:ptCount val="18"/>
                <c:pt idx="0">
                  <c:v>72.100000000000009</c:v>
                </c:pt>
                <c:pt idx="1">
                  <c:v>123.60000000000001</c:v>
                </c:pt>
                <c:pt idx="2">
                  <c:v>190.55</c:v>
                </c:pt>
                <c:pt idx="3">
                  <c:v>262.65000000000003</c:v>
                </c:pt>
                <c:pt idx="4">
                  <c:v>344.02</c:v>
                </c:pt>
                <c:pt idx="5">
                  <c:v>437.75</c:v>
                </c:pt>
                <c:pt idx="6">
                  <c:v>539.72</c:v>
                </c:pt>
                <c:pt idx="7">
                  <c:v>651.47500000000002</c:v>
                </c:pt>
                <c:pt idx="8">
                  <c:v>756.02</c:v>
                </c:pt>
                <c:pt idx="9">
                  <c:v>848.72</c:v>
                </c:pt>
                <c:pt idx="10">
                  <c:v>933.798</c:v>
                </c:pt>
                <c:pt idx="11">
                  <c:v>1012.49</c:v>
                </c:pt>
                <c:pt idx="12">
                  <c:v>1085.6200000000001</c:v>
                </c:pt>
                <c:pt idx="13">
                  <c:v>1153.6000000000001</c:v>
                </c:pt>
                <c:pt idx="14">
                  <c:v>1216.43</c:v>
                </c:pt>
                <c:pt idx="15">
                  <c:v>1274.1100000000001</c:v>
                </c:pt>
                <c:pt idx="16">
                  <c:v>1328.7</c:v>
                </c:pt>
                <c:pt idx="17">
                  <c:v>1382.26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E1-467D-923B-0A0D8DED51F1}"/>
            </c:ext>
          </c:extLst>
        </c:ser>
        <c:ser>
          <c:idx val="3"/>
          <c:order val="2"/>
          <c:tx>
            <c:strRef>
              <c:f>'Cria e Recria'!$R$12</c:f>
              <c:strCache>
                <c:ptCount val="1"/>
                <c:pt idx="0">
                  <c:v>Peso Real (g)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Recria'!$R$15:$R$32</c:f>
              <c:numCache>
                <c:formatCode>#,##0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E1-467D-923B-0A0D8DED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34527"/>
        <c:axId val="43131167"/>
      </c:lineChart>
      <c:lineChart>
        <c:grouping val="standard"/>
        <c:varyColors val="0"/>
        <c:ser>
          <c:idx val="0"/>
          <c:order val="3"/>
          <c:tx>
            <c:strRef>
              <c:f>'Cria e Recria'!$W$11:$W$12</c:f>
              <c:strCache>
                <c:ptCount val="2"/>
                <c:pt idx="0">
                  <c:v>Uniformidade (%)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Recria'!$W$15:$W$32</c:f>
              <c:numCache>
                <c:formatCode>General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E1-467D-923B-0A0D8DED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215935"/>
        <c:axId val="2024219775"/>
      </c:lineChart>
      <c:catAx>
        <c:axId val="43134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IDADE EM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31167"/>
        <c:crosses val="autoZero"/>
        <c:auto val="1"/>
        <c:lblAlgn val="ctr"/>
        <c:lblOffset val="100"/>
        <c:noMultiLvlLbl val="0"/>
      </c:catAx>
      <c:valAx>
        <c:axId val="43131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PESO CORPORAL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34527"/>
        <c:crosses val="autoZero"/>
        <c:crossBetween val="between"/>
      </c:valAx>
      <c:valAx>
        <c:axId val="202421977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UNIFORMIDADE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24215935"/>
        <c:crosses val="max"/>
        <c:crossBetween val="between"/>
      </c:valAx>
      <c:catAx>
        <c:axId val="2024215935"/>
        <c:scaling>
          <c:orientation val="minMax"/>
        </c:scaling>
        <c:delete val="1"/>
        <c:axPos val="b"/>
        <c:majorTickMark val="out"/>
        <c:minorTickMark val="none"/>
        <c:tickLblPos val="nextTo"/>
        <c:crossAx val="2024219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Consumo de Ração e Mortalidade - Cria e Recria</a:t>
            </a:r>
          </a:p>
        </c:rich>
      </c:tx>
      <c:layout>
        <c:manualLayout>
          <c:xMode val="edge"/>
          <c:yMode val="edge"/>
          <c:x val="0.21552722242385031"/>
          <c:y val="2.8301942257217844E-2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419624217118999E-2"/>
          <c:y val="0.112"/>
          <c:w val="0.82359081419624214"/>
          <c:h val="0.74199999999999999"/>
        </c:manualLayout>
      </c:layout>
      <c:lineChart>
        <c:grouping val="standard"/>
        <c:varyColors val="0"/>
        <c:ser>
          <c:idx val="1"/>
          <c:order val="0"/>
          <c:tx>
            <c:v>Consumo de Ração Padrão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'Cria e Recria'!$B$15:$B$32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'Cria e Recria'!$Q$15:$Q$32</c:f>
              <c:numCache>
                <c:formatCode>General</c:formatCode>
                <c:ptCount val="18"/>
                <c:pt idx="0">
                  <c:v>10</c:v>
                </c:pt>
                <c:pt idx="1">
                  <c:v>17</c:v>
                </c:pt>
                <c:pt idx="2">
                  <c:v>23</c:v>
                </c:pt>
                <c:pt idx="3">
                  <c:v>29</c:v>
                </c:pt>
                <c:pt idx="4">
                  <c:v>34</c:v>
                </c:pt>
                <c:pt idx="5">
                  <c:v>38</c:v>
                </c:pt>
                <c:pt idx="6">
                  <c:v>42</c:v>
                </c:pt>
                <c:pt idx="7">
                  <c:v>46</c:v>
                </c:pt>
                <c:pt idx="8">
                  <c:v>49</c:v>
                </c:pt>
                <c:pt idx="9">
                  <c:v>52</c:v>
                </c:pt>
                <c:pt idx="10">
                  <c:v>55</c:v>
                </c:pt>
                <c:pt idx="11">
                  <c:v>58</c:v>
                </c:pt>
                <c:pt idx="12">
                  <c:v>61</c:v>
                </c:pt>
                <c:pt idx="13">
                  <c:v>64</c:v>
                </c:pt>
                <c:pt idx="14">
                  <c:v>67</c:v>
                </c:pt>
                <c:pt idx="15">
                  <c:v>71</c:v>
                </c:pt>
                <c:pt idx="16">
                  <c:v>75</c:v>
                </c:pt>
                <c:pt idx="17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F-4B9B-B0A3-38FBEA088874}"/>
            </c:ext>
          </c:extLst>
        </c:ser>
        <c:ser>
          <c:idx val="2"/>
          <c:order val="1"/>
          <c:tx>
            <c:v>Consumo Ração Real</c:v>
          </c:tx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D56F-4B9B-B0A3-38FBEA088874}"/>
              </c:ext>
            </c:extLst>
          </c:dPt>
          <c:val>
            <c:numRef>
              <c:f>'Cria e Recria'!$P$15:$P$32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6F-4B9B-B0A3-38FBEA088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234904"/>
        <c:axId val="304235288"/>
      </c:lineChart>
      <c:lineChart>
        <c:grouping val="standard"/>
        <c:varyColors val="0"/>
        <c:ser>
          <c:idx val="0"/>
          <c:order val="2"/>
          <c:tx>
            <c:v>Mortalidade Padrão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'Consumo de ração e Mortalidade'!$B$107:$B$124</c:f>
              <c:numCache>
                <c:formatCode>0.00</c:formatCode>
                <c:ptCount val="18"/>
                <c:pt idx="0">
                  <c:v>0.70000000000000284</c:v>
                </c:pt>
                <c:pt idx="1">
                  <c:v>0.81999999999999318</c:v>
                </c:pt>
                <c:pt idx="2">
                  <c:v>0.93999999999999773</c:v>
                </c:pt>
                <c:pt idx="3">
                  <c:v>1.0600000000000023</c:v>
                </c:pt>
                <c:pt idx="4">
                  <c:v>1.1800000000000068</c:v>
                </c:pt>
                <c:pt idx="5">
                  <c:v>1.2999999999999972</c:v>
                </c:pt>
                <c:pt idx="6">
                  <c:v>1.4200000000000017</c:v>
                </c:pt>
                <c:pt idx="7">
                  <c:v>1.5400000000000063</c:v>
                </c:pt>
                <c:pt idx="8">
                  <c:v>1.6599999999999966</c:v>
                </c:pt>
                <c:pt idx="9">
                  <c:v>1.7800000000000011</c:v>
                </c:pt>
                <c:pt idx="10">
                  <c:v>1.9000000000000057</c:v>
                </c:pt>
                <c:pt idx="11">
                  <c:v>2.019999999999996</c:v>
                </c:pt>
                <c:pt idx="12">
                  <c:v>2.1400000000000006</c:v>
                </c:pt>
                <c:pt idx="13">
                  <c:v>2.2600000000000051</c:v>
                </c:pt>
                <c:pt idx="14">
                  <c:v>2.3799999999999955</c:v>
                </c:pt>
                <c:pt idx="15">
                  <c:v>2.5</c:v>
                </c:pt>
                <c:pt idx="16">
                  <c:v>2.6200000000000045</c:v>
                </c:pt>
                <c:pt idx="17">
                  <c:v>2.7399999999999949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6F-4B9B-B0A3-38FBEA088874}"/>
            </c:ext>
          </c:extLst>
        </c:ser>
        <c:ser>
          <c:idx val="3"/>
          <c:order val="3"/>
          <c:tx>
            <c:v>Mortalidade Real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'Consumo de ração e Mortalidade'!$C$107:$C$124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6F-4B9B-B0A3-38FBEA088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235672"/>
        <c:axId val="304236056"/>
      </c:lineChart>
      <c:catAx>
        <c:axId val="304234904"/>
        <c:scaling>
          <c:orientation val="minMax"/>
        </c:scaling>
        <c:delete val="0"/>
        <c:axPos val="b"/>
        <c:majorGridlines>
          <c:spPr>
            <a:ln>
              <a:solidFill>
                <a:schemeClr val="bg2"/>
              </a:solidFill>
            </a:ln>
          </c:spPr>
        </c:majorGridlines>
        <c:minorGridlines>
          <c:spPr>
            <a:ln>
              <a:solidFill>
                <a:schemeClr val="bg2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Idade/Semanas</a:t>
                </a:r>
              </a:p>
            </c:rich>
          </c:tx>
          <c:layout>
            <c:manualLayout>
              <c:xMode val="edge"/>
              <c:yMode val="edge"/>
              <c:x val="0.44225574508597243"/>
              <c:y val="0.922641469816273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chemeClr val="bg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04235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4235288"/>
        <c:scaling>
          <c:orientation val="minMax"/>
          <c:max val="90"/>
          <c:min val="0"/>
        </c:scaling>
        <c:delete val="0"/>
        <c:axPos val="l"/>
        <c:majorGridlines>
          <c:spPr>
            <a:ln w="3175">
              <a:solidFill>
                <a:schemeClr val="bg2"/>
              </a:solidFill>
              <a:prstDash val="solid"/>
            </a:ln>
          </c:spPr>
        </c:majorGridlines>
        <c:minorGridlines>
          <c:spPr>
            <a:ln>
              <a:solidFill>
                <a:schemeClr val="bg2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Consumo de Ração (g)</a:t>
                </a:r>
              </a:p>
            </c:rich>
          </c:tx>
          <c:layout>
            <c:manualLayout>
              <c:xMode val="edge"/>
              <c:yMode val="edge"/>
              <c:x val="1.6785907773552353E-2"/>
              <c:y val="0.344779842519685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04234904"/>
        <c:crosses val="autoZero"/>
        <c:crossBetween val="between"/>
        <c:majorUnit val="10"/>
        <c:minorUnit val="2.5"/>
      </c:valAx>
      <c:catAx>
        <c:axId val="304235672"/>
        <c:scaling>
          <c:orientation val="minMax"/>
        </c:scaling>
        <c:delete val="1"/>
        <c:axPos val="b"/>
        <c:majorTickMark val="out"/>
        <c:minorTickMark val="none"/>
        <c:tickLblPos val="nextTo"/>
        <c:crossAx val="304236056"/>
        <c:crosses val="autoZero"/>
        <c:auto val="0"/>
        <c:lblAlgn val="ctr"/>
        <c:lblOffset val="100"/>
        <c:noMultiLvlLbl val="0"/>
      </c:catAx>
      <c:valAx>
        <c:axId val="304236056"/>
        <c:scaling>
          <c:orientation val="minMax"/>
          <c:max val="7"/>
        </c:scaling>
        <c:delete val="0"/>
        <c:axPos val="r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Mortalidade (%)</a:t>
                </a:r>
              </a:p>
            </c:rich>
          </c:tx>
          <c:layout>
            <c:manualLayout>
              <c:xMode val="edge"/>
              <c:yMode val="edge"/>
              <c:x val="0.96708514141143176"/>
              <c:y val="0.3814087139107611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04235672"/>
        <c:crosses val="max"/>
        <c:crossBetween val="between"/>
        <c:maj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580373345115431"/>
          <c:y val="0.95399999999999996"/>
          <c:w val="0.60020881658329783"/>
          <c:h val="4.0000000000000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PRODUÇÃO E OAA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4860017497812773E-2"/>
          <c:y val="7.9640350085789874E-2"/>
          <c:w val="0.83056474190726171"/>
          <c:h val="0.76261187982378387"/>
        </c:manualLayout>
      </c:layout>
      <c:lineChart>
        <c:grouping val="standard"/>
        <c:varyColors val="0"/>
        <c:ser>
          <c:idx val="0"/>
          <c:order val="0"/>
          <c:tx>
            <c:strRef>
              <c:f>Produção!$L$11</c:f>
              <c:strCache>
                <c:ptCount val="1"/>
                <c:pt idx="0">
                  <c:v>Produção Padrão Min. (%)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Produção!$L$16:$L$97</c:f>
              <c:numCache>
                <c:formatCode>0.00</c:formatCode>
                <c:ptCount val="82"/>
                <c:pt idx="0">
                  <c:v>9.8000000000000007</c:v>
                </c:pt>
                <c:pt idx="1">
                  <c:v>36.75</c:v>
                </c:pt>
                <c:pt idx="2">
                  <c:v>54.39</c:v>
                </c:pt>
                <c:pt idx="3">
                  <c:v>71.147999999999996</c:v>
                </c:pt>
                <c:pt idx="4">
                  <c:v>81.242000000000004</c:v>
                </c:pt>
                <c:pt idx="5">
                  <c:v>87.122</c:v>
                </c:pt>
                <c:pt idx="6">
                  <c:v>90.257999999999996</c:v>
                </c:pt>
                <c:pt idx="7">
                  <c:v>92.022000000000006</c:v>
                </c:pt>
                <c:pt idx="8">
                  <c:v>93.1</c:v>
                </c:pt>
                <c:pt idx="9">
                  <c:v>93.687999999999988</c:v>
                </c:pt>
                <c:pt idx="10">
                  <c:v>93.981999999999999</c:v>
                </c:pt>
                <c:pt idx="11">
                  <c:v>94.177999999999997</c:v>
                </c:pt>
                <c:pt idx="12">
                  <c:v>94.275999999999996</c:v>
                </c:pt>
                <c:pt idx="13">
                  <c:v>94.373999999999995</c:v>
                </c:pt>
                <c:pt idx="14">
                  <c:v>94.472000000000008</c:v>
                </c:pt>
                <c:pt idx="15">
                  <c:v>94.57</c:v>
                </c:pt>
                <c:pt idx="16">
                  <c:v>94.667999999999992</c:v>
                </c:pt>
                <c:pt idx="17">
                  <c:v>94.57</c:v>
                </c:pt>
                <c:pt idx="18">
                  <c:v>94.472000000000008</c:v>
                </c:pt>
                <c:pt idx="19">
                  <c:v>94.472000000000008</c:v>
                </c:pt>
                <c:pt idx="20">
                  <c:v>94.373999999999995</c:v>
                </c:pt>
                <c:pt idx="21">
                  <c:v>94.275999999999996</c:v>
                </c:pt>
                <c:pt idx="22">
                  <c:v>94.177999999999997</c:v>
                </c:pt>
                <c:pt idx="23">
                  <c:v>94.08</c:v>
                </c:pt>
                <c:pt idx="24">
                  <c:v>93.884</c:v>
                </c:pt>
                <c:pt idx="25">
                  <c:v>93.786000000000001</c:v>
                </c:pt>
                <c:pt idx="26">
                  <c:v>93.59</c:v>
                </c:pt>
                <c:pt idx="27">
                  <c:v>93.393999999999991</c:v>
                </c:pt>
                <c:pt idx="28">
                  <c:v>93.197999999999993</c:v>
                </c:pt>
                <c:pt idx="29">
                  <c:v>93.00200000000001</c:v>
                </c:pt>
                <c:pt idx="30">
                  <c:v>92.805999999999997</c:v>
                </c:pt>
                <c:pt idx="31">
                  <c:v>92.512</c:v>
                </c:pt>
                <c:pt idx="32">
                  <c:v>92.316000000000003</c:v>
                </c:pt>
                <c:pt idx="33">
                  <c:v>92.12</c:v>
                </c:pt>
                <c:pt idx="34">
                  <c:v>91.826000000000008</c:v>
                </c:pt>
                <c:pt idx="35">
                  <c:v>91.532000000000011</c:v>
                </c:pt>
                <c:pt idx="36">
                  <c:v>91.335999999999999</c:v>
                </c:pt>
                <c:pt idx="37">
                  <c:v>91.042000000000002</c:v>
                </c:pt>
                <c:pt idx="38">
                  <c:v>90.74799999999999</c:v>
                </c:pt>
                <c:pt idx="39">
                  <c:v>90.453999999999994</c:v>
                </c:pt>
                <c:pt idx="40">
                  <c:v>90.16</c:v>
                </c:pt>
                <c:pt idx="41">
                  <c:v>89.866</c:v>
                </c:pt>
                <c:pt idx="42">
                  <c:v>89.47399999999999</c:v>
                </c:pt>
                <c:pt idx="43">
                  <c:v>89.179999999999993</c:v>
                </c:pt>
                <c:pt idx="44">
                  <c:v>88.885999999999996</c:v>
                </c:pt>
                <c:pt idx="45">
                  <c:v>88.591999999999999</c:v>
                </c:pt>
                <c:pt idx="46">
                  <c:v>88.2</c:v>
                </c:pt>
                <c:pt idx="47">
                  <c:v>87.906000000000006</c:v>
                </c:pt>
                <c:pt idx="48">
                  <c:v>87.513999999999996</c:v>
                </c:pt>
                <c:pt idx="49">
                  <c:v>87.122</c:v>
                </c:pt>
                <c:pt idx="50">
                  <c:v>86.73</c:v>
                </c:pt>
                <c:pt idx="51">
                  <c:v>86.337999999999994</c:v>
                </c:pt>
                <c:pt idx="52">
                  <c:v>85.847999999999999</c:v>
                </c:pt>
                <c:pt idx="53">
                  <c:v>85.456000000000003</c:v>
                </c:pt>
                <c:pt idx="54">
                  <c:v>84.966000000000008</c:v>
                </c:pt>
                <c:pt idx="55">
                  <c:v>84.475999999999999</c:v>
                </c:pt>
                <c:pt idx="56">
                  <c:v>83.986000000000004</c:v>
                </c:pt>
                <c:pt idx="57">
                  <c:v>83.495999999999995</c:v>
                </c:pt>
                <c:pt idx="58">
                  <c:v>82.907999999999987</c:v>
                </c:pt>
                <c:pt idx="59">
                  <c:v>82.417999999999992</c:v>
                </c:pt>
                <c:pt idx="60">
                  <c:v>81.927999999999997</c:v>
                </c:pt>
                <c:pt idx="61">
                  <c:v>81.34</c:v>
                </c:pt>
                <c:pt idx="62">
                  <c:v>80.849999999999994</c:v>
                </c:pt>
                <c:pt idx="63">
                  <c:v>80.262</c:v>
                </c:pt>
                <c:pt idx="64">
                  <c:v>79.673999999999992</c:v>
                </c:pt>
                <c:pt idx="65">
                  <c:v>78.988</c:v>
                </c:pt>
                <c:pt idx="66">
                  <c:v>78.400000000000006</c:v>
                </c:pt>
                <c:pt idx="67">
                  <c:v>77.713999999999999</c:v>
                </c:pt>
                <c:pt idx="68">
                  <c:v>77.027999999999992</c:v>
                </c:pt>
                <c:pt idx="69">
                  <c:v>76.341999999999999</c:v>
                </c:pt>
                <c:pt idx="70">
                  <c:v>75.656000000000006</c:v>
                </c:pt>
                <c:pt idx="71">
                  <c:v>74.97</c:v>
                </c:pt>
                <c:pt idx="72">
                  <c:v>74.283999999999992</c:v>
                </c:pt>
                <c:pt idx="73">
                  <c:v>73.597999999999999</c:v>
                </c:pt>
                <c:pt idx="74">
                  <c:v>72.912000000000006</c:v>
                </c:pt>
                <c:pt idx="75">
                  <c:v>72.128</c:v>
                </c:pt>
                <c:pt idx="76">
                  <c:v>71.442000000000007</c:v>
                </c:pt>
                <c:pt idx="77">
                  <c:v>70.657999999999987</c:v>
                </c:pt>
                <c:pt idx="78">
                  <c:v>69.873999999999995</c:v>
                </c:pt>
                <c:pt idx="79">
                  <c:v>69.09</c:v>
                </c:pt>
                <c:pt idx="80">
                  <c:v>68.305999999999997</c:v>
                </c:pt>
                <c:pt idx="81">
                  <c:v>67.423999999999992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B-43D3-A681-A08F4D08D99B}"/>
            </c:ext>
          </c:extLst>
        </c:ser>
        <c:ser>
          <c:idx val="1"/>
          <c:order val="1"/>
          <c:tx>
            <c:strRef>
              <c:f>Produção!$M$11</c:f>
              <c:strCache>
                <c:ptCount val="1"/>
                <c:pt idx="0">
                  <c:v>Produção Padrão Máx. (%)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Produção!$M$16:$M$97</c:f>
              <c:numCache>
                <c:formatCode>0.0</c:formatCode>
                <c:ptCount val="82"/>
                <c:pt idx="0">
                  <c:v>10.199999999999999</c:v>
                </c:pt>
                <c:pt idx="1">
                  <c:v>38.25</c:v>
                </c:pt>
                <c:pt idx="2">
                  <c:v>56.61</c:v>
                </c:pt>
                <c:pt idx="3">
                  <c:v>74.051999999999992</c:v>
                </c:pt>
                <c:pt idx="4">
                  <c:v>84.558000000000007</c:v>
                </c:pt>
                <c:pt idx="5">
                  <c:v>90.678000000000011</c:v>
                </c:pt>
                <c:pt idx="6">
                  <c:v>93.941999999999993</c:v>
                </c:pt>
                <c:pt idx="7">
                  <c:v>95.778000000000006</c:v>
                </c:pt>
                <c:pt idx="8">
                  <c:v>96.9</c:v>
                </c:pt>
                <c:pt idx="9">
                  <c:v>97.512</c:v>
                </c:pt>
                <c:pt idx="10">
                  <c:v>97.818000000000012</c:v>
                </c:pt>
                <c:pt idx="11">
                  <c:v>98.021999999999991</c:v>
                </c:pt>
                <c:pt idx="12">
                  <c:v>98.124000000000009</c:v>
                </c:pt>
                <c:pt idx="13">
                  <c:v>98.225999999999999</c:v>
                </c:pt>
                <c:pt idx="14">
                  <c:v>98.328000000000003</c:v>
                </c:pt>
                <c:pt idx="15">
                  <c:v>98.43</c:v>
                </c:pt>
                <c:pt idx="16">
                  <c:v>98.531999999999996</c:v>
                </c:pt>
                <c:pt idx="17">
                  <c:v>98.43</c:v>
                </c:pt>
                <c:pt idx="18">
                  <c:v>98.328000000000003</c:v>
                </c:pt>
                <c:pt idx="19">
                  <c:v>98.328000000000003</c:v>
                </c:pt>
                <c:pt idx="20">
                  <c:v>98.225999999999999</c:v>
                </c:pt>
                <c:pt idx="21">
                  <c:v>98.124000000000009</c:v>
                </c:pt>
                <c:pt idx="22">
                  <c:v>98.021999999999991</c:v>
                </c:pt>
                <c:pt idx="23">
                  <c:v>97.92</c:v>
                </c:pt>
                <c:pt idx="24">
                  <c:v>97.715999999999994</c:v>
                </c:pt>
                <c:pt idx="25">
                  <c:v>97.614000000000004</c:v>
                </c:pt>
                <c:pt idx="26">
                  <c:v>97.41</c:v>
                </c:pt>
                <c:pt idx="27">
                  <c:v>97.206000000000003</c:v>
                </c:pt>
                <c:pt idx="28">
                  <c:v>97.001999999999995</c:v>
                </c:pt>
                <c:pt idx="29">
                  <c:v>96.798000000000002</c:v>
                </c:pt>
                <c:pt idx="30">
                  <c:v>96.594000000000008</c:v>
                </c:pt>
                <c:pt idx="31">
                  <c:v>96.288000000000011</c:v>
                </c:pt>
                <c:pt idx="32">
                  <c:v>96.084000000000003</c:v>
                </c:pt>
                <c:pt idx="33">
                  <c:v>95.88</c:v>
                </c:pt>
                <c:pt idx="34">
                  <c:v>95.573999999999998</c:v>
                </c:pt>
                <c:pt idx="35">
                  <c:v>95.268000000000001</c:v>
                </c:pt>
                <c:pt idx="36">
                  <c:v>95.064000000000007</c:v>
                </c:pt>
                <c:pt idx="37">
                  <c:v>94.75800000000001</c:v>
                </c:pt>
                <c:pt idx="38">
                  <c:v>94.451999999999998</c:v>
                </c:pt>
                <c:pt idx="39">
                  <c:v>94.146000000000001</c:v>
                </c:pt>
                <c:pt idx="40">
                  <c:v>93.84</c:v>
                </c:pt>
                <c:pt idx="41">
                  <c:v>93.534000000000006</c:v>
                </c:pt>
                <c:pt idx="42">
                  <c:v>93.126000000000005</c:v>
                </c:pt>
                <c:pt idx="43">
                  <c:v>92.820000000000007</c:v>
                </c:pt>
                <c:pt idx="44">
                  <c:v>92.51400000000001</c:v>
                </c:pt>
                <c:pt idx="45">
                  <c:v>92.208000000000013</c:v>
                </c:pt>
                <c:pt idx="46">
                  <c:v>91.8</c:v>
                </c:pt>
                <c:pt idx="47">
                  <c:v>91.494</c:v>
                </c:pt>
                <c:pt idx="48">
                  <c:v>91.085999999999999</c:v>
                </c:pt>
                <c:pt idx="49">
                  <c:v>90.678000000000011</c:v>
                </c:pt>
                <c:pt idx="50">
                  <c:v>90.27</c:v>
                </c:pt>
                <c:pt idx="51">
                  <c:v>89.861999999999995</c:v>
                </c:pt>
                <c:pt idx="52">
                  <c:v>89.35199999999999</c:v>
                </c:pt>
                <c:pt idx="53">
                  <c:v>88.944000000000003</c:v>
                </c:pt>
                <c:pt idx="54">
                  <c:v>88.433999999999997</c:v>
                </c:pt>
                <c:pt idx="55">
                  <c:v>87.924000000000007</c:v>
                </c:pt>
                <c:pt idx="56">
                  <c:v>87.414000000000001</c:v>
                </c:pt>
                <c:pt idx="57">
                  <c:v>86.904000000000011</c:v>
                </c:pt>
                <c:pt idx="58">
                  <c:v>86.292000000000002</c:v>
                </c:pt>
                <c:pt idx="59">
                  <c:v>85.781999999999996</c:v>
                </c:pt>
                <c:pt idx="60">
                  <c:v>85.271999999999991</c:v>
                </c:pt>
                <c:pt idx="61">
                  <c:v>84.66</c:v>
                </c:pt>
                <c:pt idx="62">
                  <c:v>84.15</c:v>
                </c:pt>
                <c:pt idx="63">
                  <c:v>83.538000000000011</c:v>
                </c:pt>
                <c:pt idx="64">
                  <c:v>82.926000000000002</c:v>
                </c:pt>
                <c:pt idx="65">
                  <c:v>82.211999999999989</c:v>
                </c:pt>
                <c:pt idx="66">
                  <c:v>81.599999999999994</c:v>
                </c:pt>
                <c:pt idx="67">
                  <c:v>80.885999999999996</c:v>
                </c:pt>
                <c:pt idx="68">
                  <c:v>80.171999999999997</c:v>
                </c:pt>
                <c:pt idx="69">
                  <c:v>79.458000000000013</c:v>
                </c:pt>
                <c:pt idx="70">
                  <c:v>78.744</c:v>
                </c:pt>
                <c:pt idx="71">
                  <c:v>78.03</c:v>
                </c:pt>
                <c:pt idx="72">
                  <c:v>77.316000000000003</c:v>
                </c:pt>
                <c:pt idx="73">
                  <c:v>76.60199999999999</c:v>
                </c:pt>
                <c:pt idx="74">
                  <c:v>75.888000000000005</c:v>
                </c:pt>
                <c:pt idx="75">
                  <c:v>75.071999999999989</c:v>
                </c:pt>
                <c:pt idx="76">
                  <c:v>74.358000000000004</c:v>
                </c:pt>
                <c:pt idx="77">
                  <c:v>73.542000000000002</c:v>
                </c:pt>
                <c:pt idx="78">
                  <c:v>72.725999999999999</c:v>
                </c:pt>
                <c:pt idx="79">
                  <c:v>71.91</c:v>
                </c:pt>
                <c:pt idx="80">
                  <c:v>71.094000000000008</c:v>
                </c:pt>
                <c:pt idx="81">
                  <c:v>70.176000000000002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B-43D3-A681-A08F4D08D99B}"/>
            </c:ext>
          </c:extLst>
        </c:ser>
        <c:ser>
          <c:idx val="4"/>
          <c:order val="2"/>
          <c:tx>
            <c:strRef>
              <c:f>Produção!$K$11</c:f>
              <c:strCache>
                <c:ptCount val="1"/>
                <c:pt idx="0">
                  <c:v>Produção Real (%)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Produção!$K$16:$K$97</c:f>
              <c:numCache>
                <c:formatCode>0.00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2B-43D3-A681-A08F4D08D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210655"/>
        <c:axId val="2024211135"/>
      </c:lineChart>
      <c:lineChart>
        <c:grouping val="standard"/>
        <c:varyColors val="0"/>
        <c:ser>
          <c:idx val="2"/>
          <c:order val="3"/>
          <c:tx>
            <c:strRef>
              <c:f>Produção!$O$11</c:f>
              <c:strCache>
                <c:ptCount val="1"/>
                <c:pt idx="0">
                  <c:v>OAA Padrão Minimo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Produção!$O$16:$O$97</c:f>
              <c:numCache>
                <c:formatCode>0.0</c:formatCode>
                <c:ptCount val="82"/>
                <c:pt idx="0">
                  <c:v>0.68599999999999994</c:v>
                </c:pt>
                <c:pt idx="1">
                  <c:v>3.234</c:v>
                </c:pt>
                <c:pt idx="2">
                  <c:v>7.056</c:v>
                </c:pt>
                <c:pt idx="3">
                  <c:v>12.054</c:v>
                </c:pt>
                <c:pt idx="4">
                  <c:v>17.738</c:v>
                </c:pt>
                <c:pt idx="5">
                  <c:v>23.814</c:v>
                </c:pt>
                <c:pt idx="6">
                  <c:v>30.085999999999999</c:v>
                </c:pt>
                <c:pt idx="7">
                  <c:v>36.456000000000003</c:v>
                </c:pt>
                <c:pt idx="8">
                  <c:v>43.021999999999998</c:v>
                </c:pt>
                <c:pt idx="9">
                  <c:v>49.49</c:v>
                </c:pt>
                <c:pt idx="10">
                  <c:v>56.056000000000004</c:v>
                </c:pt>
                <c:pt idx="11">
                  <c:v>62.622</c:v>
                </c:pt>
                <c:pt idx="12">
                  <c:v>69.187999999999988</c:v>
                </c:pt>
                <c:pt idx="13">
                  <c:v>75.753999999999991</c:v>
                </c:pt>
                <c:pt idx="14">
                  <c:v>82.32</c:v>
                </c:pt>
                <c:pt idx="15">
                  <c:v>88.885999999999996</c:v>
                </c:pt>
                <c:pt idx="16">
                  <c:v>95.451999999999998</c:v>
                </c:pt>
                <c:pt idx="17">
                  <c:v>102.01799999999999</c:v>
                </c:pt>
                <c:pt idx="18">
                  <c:v>108.58399999999999</c:v>
                </c:pt>
                <c:pt idx="19">
                  <c:v>115.05200000000001</c:v>
                </c:pt>
                <c:pt idx="20">
                  <c:v>121.61799999999999</c:v>
                </c:pt>
                <c:pt idx="21">
                  <c:v>128.184</c:v>
                </c:pt>
                <c:pt idx="22">
                  <c:v>134.65200000000002</c:v>
                </c:pt>
                <c:pt idx="23">
                  <c:v>141.12</c:v>
                </c:pt>
                <c:pt idx="24">
                  <c:v>147.68599999999998</c:v>
                </c:pt>
                <c:pt idx="25">
                  <c:v>154.154</c:v>
                </c:pt>
                <c:pt idx="26">
                  <c:v>160.524</c:v>
                </c:pt>
                <c:pt idx="27">
                  <c:v>166.99199999999999</c:v>
                </c:pt>
                <c:pt idx="28">
                  <c:v>173.46</c:v>
                </c:pt>
                <c:pt idx="29">
                  <c:v>179.82999999999998</c:v>
                </c:pt>
                <c:pt idx="30">
                  <c:v>186.2</c:v>
                </c:pt>
                <c:pt idx="31">
                  <c:v>192.57</c:v>
                </c:pt>
                <c:pt idx="32">
                  <c:v>198.84200000000001</c:v>
                </c:pt>
                <c:pt idx="33">
                  <c:v>205.21199999999999</c:v>
                </c:pt>
                <c:pt idx="34">
                  <c:v>211.48400000000001</c:v>
                </c:pt>
                <c:pt idx="35">
                  <c:v>217.75599999999997</c:v>
                </c:pt>
                <c:pt idx="36">
                  <c:v>224.02799999999999</c:v>
                </c:pt>
                <c:pt idx="37">
                  <c:v>230.202</c:v>
                </c:pt>
                <c:pt idx="38">
                  <c:v>236.37599999999998</c:v>
                </c:pt>
                <c:pt idx="39">
                  <c:v>242.54999999999998</c:v>
                </c:pt>
                <c:pt idx="40">
                  <c:v>248.72400000000002</c:v>
                </c:pt>
                <c:pt idx="41">
                  <c:v>254.79999999999998</c:v>
                </c:pt>
                <c:pt idx="42">
                  <c:v>260.87599999999998</c:v>
                </c:pt>
                <c:pt idx="43">
                  <c:v>266.952</c:v>
                </c:pt>
                <c:pt idx="44">
                  <c:v>273.02800000000002</c:v>
                </c:pt>
                <c:pt idx="45">
                  <c:v>279.00599999999997</c:v>
                </c:pt>
                <c:pt idx="46">
                  <c:v>284.98399999999998</c:v>
                </c:pt>
                <c:pt idx="47">
                  <c:v>290.96199999999999</c:v>
                </c:pt>
                <c:pt idx="48">
                  <c:v>296.84199999999998</c:v>
                </c:pt>
                <c:pt idx="49">
                  <c:v>302.72199999999998</c:v>
                </c:pt>
                <c:pt idx="50">
                  <c:v>308.50400000000002</c:v>
                </c:pt>
                <c:pt idx="51">
                  <c:v>314.38400000000001</c:v>
                </c:pt>
                <c:pt idx="52">
                  <c:v>320.166</c:v>
                </c:pt>
                <c:pt idx="53">
                  <c:v>325.84999999999997</c:v>
                </c:pt>
                <c:pt idx="54">
                  <c:v>331.53399999999999</c:v>
                </c:pt>
                <c:pt idx="55">
                  <c:v>337.21800000000002</c:v>
                </c:pt>
                <c:pt idx="56">
                  <c:v>342.80400000000003</c:v>
                </c:pt>
                <c:pt idx="57">
                  <c:v>348.39</c:v>
                </c:pt>
                <c:pt idx="58">
                  <c:v>353.976</c:v>
                </c:pt>
                <c:pt idx="59">
                  <c:v>359.464</c:v>
                </c:pt>
                <c:pt idx="60">
                  <c:v>364.85399999999998</c:v>
                </c:pt>
                <c:pt idx="61">
                  <c:v>370.24400000000003</c:v>
                </c:pt>
                <c:pt idx="62">
                  <c:v>375.63400000000001</c:v>
                </c:pt>
                <c:pt idx="63">
                  <c:v>380.92599999999999</c:v>
                </c:pt>
                <c:pt idx="64">
                  <c:v>386.21800000000002</c:v>
                </c:pt>
                <c:pt idx="65">
                  <c:v>391.41199999999998</c:v>
                </c:pt>
                <c:pt idx="66">
                  <c:v>396.60599999999999</c:v>
                </c:pt>
                <c:pt idx="67">
                  <c:v>401.702</c:v>
                </c:pt>
                <c:pt idx="68">
                  <c:v>406.798</c:v>
                </c:pt>
                <c:pt idx="69">
                  <c:v>411.79599999999999</c:v>
                </c:pt>
                <c:pt idx="70">
                  <c:v>416.79399999999998</c:v>
                </c:pt>
                <c:pt idx="71">
                  <c:v>421.69400000000002</c:v>
                </c:pt>
                <c:pt idx="72">
                  <c:v>426.49599999999998</c:v>
                </c:pt>
                <c:pt idx="73">
                  <c:v>431.298</c:v>
                </c:pt>
                <c:pt idx="74">
                  <c:v>436.09999999999997</c:v>
                </c:pt>
                <c:pt idx="75">
                  <c:v>440.70599999999996</c:v>
                </c:pt>
                <c:pt idx="76">
                  <c:v>445.40999999999997</c:v>
                </c:pt>
                <c:pt idx="77">
                  <c:v>450.01599999999996</c:v>
                </c:pt>
                <c:pt idx="78">
                  <c:v>454.524</c:v>
                </c:pt>
                <c:pt idx="79">
                  <c:v>458.93400000000003</c:v>
                </c:pt>
                <c:pt idx="80">
                  <c:v>463.34399999999999</c:v>
                </c:pt>
                <c:pt idx="81">
                  <c:v>467.65600000000001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2B-43D3-A681-A08F4D08D99B}"/>
            </c:ext>
          </c:extLst>
        </c:ser>
        <c:ser>
          <c:idx val="3"/>
          <c:order val="4"/>
          <c:tx>
            <c:strRef>
              <c:f>Produção!$P$11</c:f>
              <c:strCache>
                <c:ptCount val="1"/>
                <c:pt idx="0">
                  <c:v>OAA Padrão Máximo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Produção!$P$16:$P$97</c:f>
              <c:numCache>
                <c:formatCode>0.0</c:formatCode>
                <c:ptCount val="82"/>
                <c:pt idx="0">
                  <c:v>0.71399999999999997</c:v>
                </c:pt>
                <c:pt idx="1">
                  <c:v>3.3659999999999997</c:v>
                </c:pt>
                <c:pt idx="2">
                  <c:v>7.3440000000000003</c:v>
                </c:pt>
                <c:pt idx="3">
                  <c:v>12.546000000000001</c:v>
                </c:pt>
                <c:pt idx="4">
                  <c:v>18.462000000000003</c:v>
                </c:pt>
                <c:pt idx="5">
                  <c:v>24.786000000000001</c:v>
                </c:pt>
                <c:pt idx="6">
                  <c:v>31.314</c:v>
                </c:pt>
                <c:pt idx="7">
                  <c:v>37.944000000000003</c:v>
                </c:pt>
                <c:pt idx="8">
                  <c:v>44.777999999999999</c:v>
                </c:pt>
                <c:pt idx="9">
                  <c:v>51.51</c:v>
                </c:pt>
                <c:pt idx="10">
                  <c:v>58.344000000000001</c:v>
                </c:pt>
                <c:pt idx="11">
                  <c:v>65.177999999999997</c:v>
                </c:pt>
                <c:pt idx="12">
                  <c:v>72.012</c:v>
                </c:pt>
                <c:pt idx="13">
                  <c:v>78.846000000000004</c:v>
                </c:pt>
                <c:pt idx="14">
                  <c:v>85.68</c:v>
                </c:pt>
                <c:pt idx="15">
                  <c:v>92.51400000000001</c:v>
                </c:pt>
                <c:pt idx="16">
                  <c:v>99.348000000000013</c:v>
                </c:pt>
                <c:pt idx="17">
                  <c:v>106.182</c:v>
                </c:pt>
                <c:pt idx="18">
                  <c:v>113.01600000000001</c:v>
                </c:pt>
                <c:pt idx="19">
                  <c:v>119.748</c:v>
                </c:pt>
                <c:pt idx="20">
                  <c:v>126.58199999999999</c:v>
                </c:pt>
                <c:pt idx="21">
                  <c:v>133.41600000000003</c:v>
                </c:pt>
                <c:pt idx="22">
                  <c:v>140.148</c:v>
                </c:pt>
                <c:pt idx="23">
                  <c:v>146.88</c:v>
                </c:pt>
                <c:pt idx="24">
                  <c:v>153.714</c:v>
                </c:pt>
                <c:pt idx="25">
                  <c:v>160.44600000000003</c:v>
                </c:pt>
                <c:pt idx="26">
                  <c:v>167.07600000000002</c:v>
                </c:pt>
                <c:pt idx="27">
                  <c:v>173.80800000000002</c:v>
                </c:pt>
                <c:pt idx="28">
                  <c:v>180.54</c:v>
                </c:pt>
                <c:pt idx="29">
                  <c:v>187.17000000000002</c:v>
                </c:pt>
                <c:pt idx="30">
                  <c:v>193.8</c:v>
                </c:pt>
                <c:pt idx="31">
                  <c:v>200.43</c:v>
                </c:pt>
                <c:pt idx="32">
                  <c:v>206.958</c:v>
                </c:pt>
                <c:pt idx="33">
                  <c:v>213.58800000000002</c:v>
                </c:pt>
                <c:pt idx="34">
                  <c:v>220.11600000000001</c:v>
                </c:pt>
                <c:pt idx="35">
                  <c:v>226.64400000000001</c:v>
                </c:pt>
                <c:pt idx="36">
                  <c:v>233.172</c:v>
                </c:pt>
                <c:pt idx="37">
                  <c:v>239.59800000000001</c:v>
                </c:pt>
                <c:pt idx="38">
                  <c:v>246.024</c:v>
                </c:pt>
                <c:pt idx="39">
                  <c:v>252.45000000000002</c:v>
                </c:pt>
                <c:pt idx="40">
                  <c:v>258.87600000000003</c:v>
                </c:pt>
                <c:pt idx="41">
                  <c:v>265.2</c:v>
                </c:pt>
                <c:pt idx="42">
                  <c:v>271.524</c:v>
                </c:pt>
                <c:pt idx="43">
                  <c:v>277.84799999999996</c:v>
                </c:pt>
                <c:pt idx="44">
                  <c:v>284.17200000000003</c:v>
                </c:pt>
                <c:pt idx="45">
                  <c:v>290.39400000000001</c:v>
                </c:pt>
                <c:pt idx="46">
                  <c:v>296.61600000000004</c:v>
                </c:pt>
                <c:pt idx="47">
                  <c:v>302.83799999999997</c:v>
                </c:pt>
                <c:pt idx="48">
                  <c:v>308.95799999999997</c:v>
                </c:pt>
                <c:pt idx="49">
                  <c:v>315.07799999999997</c:v>
                </c:pt>
                <c:pt idx="50">
                  <c:v>321.096</c:v>
                </c:pt>
                <c:pt idx="51">
                  <c:v>327.21600000000001</c:v>
                </c:pt>
                <c:pt idx="52">
                  <c:v>333.23399999999998</c:v>
                </c:pt>
                <c:pt idx="53">
                  <c:v>339.15000000000003</c:v>
                </c:pt>
                <c:pt idx="54">
                  <c:v>345.06600000000003</c:v>
                </c:pt>
                <c:pt idx="55">
                  <c:v>350.98200000000003</c:v>
                </c:pt>
                <c:pt idx="56">
                  <c:v>356.79599999999999</c:v>
                </c:pt>
                <c:pt idx="57">
                  <c:v>362.61</c:v>
                </c:pt>
                <c:pt idx="58">
                  <c:v>368.42399999999998</c:v>
                </c:pt>
                <c:pt idx="59">
                  <c:v>374.13600000000002</c:v>
                </c:pt>
                <c:pt idx="60">
                  <c:v>379.74600000000004</c:v>
                </c:pt>
                <c:pt idx="61">
                  <c:v>385.35599999999999</c:v>
                </c:pt>
                <c:pt idx="62">
                  <c:v>390.96600000000001</c:v>
                </c:pt>
                <c:pt idx="63">
                  <c:v>396.47399999999999</c:v>
                </c:pt>
                <c:pt idx="64">
                  <c:v>401.98200000000003</c:v>
                </c:pt>
                <c:pt idx="65">
                  <c:v>407.38799999999998</c:v>
                </c:pt>
                <c:pt idx="66">
                  <c:v>412.79399999999998</c:v>
                </c:pt>
                <c:pt idx="67">
                  <c:v>418.09799999999996</c:v>
                </c:pt>
                <c:pt idx="68">
                  <c:v>423.40200000000004</c:v>
                </c:pt>
                <c:pt idx="69">
                  <c:v>428.60399999999998</c:v>
                </c:pt>
                <c:pt idx="70">
                  <c:v>433.80600000000004</c:v>
                </c:pt>
                <c:pt idx="71">
                  <c:v>438.90600000000001</c:v>
                </c:pt>
                <c:pt idx="72">
                  <c:v>443.904</c:v>
                </c:pt>
                <c:pt idx="73">
                  <c:v>448.90200000000004</c:v>
                </c:pt>
                <c:pt idx="74">
                  <c:v>453.90000000000003</c:v>
                </c:pt>
                <c:pt idx="75">
                  <c:v>458.69400000000002</c:v>
                </c:pt>
                <c:pt idx="76">
                  <c:v>463.59000000000003</c:v>
                </c:pt>
                <c:pt idx="77">
                  <c:v>468.38400000000001</c:v>
                </c:pt>
                <c:pt idx="78">
                  <c:v>473.07600000000002</c:v>
                </c:pt>
                <c:pt idx="79">
                  <c:v>477.666</c:v>
                </c:pt>
                <c:pt idx="80">
                  <c:v>482.25600000000003</c:v>
                </c:pt>
                <c:pt idx="81">
                  <c:v>486.74399999999997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2B-43D3-A681-A08F4D08D99B}"/>
            </c:ext>
          </c:extLst>
        </c:ser>
        <c:ser>
          <c:idx val="5"/>
          <c:order val="5"/>
          <c:tx>
            <c:strRef>
              <c:f>Produção!$N$11</c:f>
              <c:strCache>
                <c:ptCount val="1"/>
                <c:pt idx="0">
                  <c:v>OAA Real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Produção!$N$16:$N$97</c:f>
              <c:numCache>
                <c:formatCode>0.00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2B-43D3-A681-A08F4D08D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698239"/>
        <c:axId val="191674719"/>
      </c:lineChart>
      <c:catAx>
        <c:axId val="202421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IDADE EM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24211135"/>
        <c:crosses val="autoZero"/>
        <c:auto val="1"/>
        <c:lblAlgn val="ctr"/>
        <c:lblOffset val="100"/>
        <c:noMultiLvlLbl val="0"/>
      </c:catAx>
      <c:valAx>
        <c:axId val="20242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% DE PRODUÇÃO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24210655"/>
        <c:crosses val="autoZero"/>
        <c:crossBetween val="between"/>
      </c:valAx>
      <c:valAx>
        <c:axId val="191674719"/>
        <c:scaling>
          <c:orientation val="minMax"/>
          <c:max val="9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OAA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1698239"/>
        <c:crosses val="max"/>
        <c:crossBetween val="between"/>
      </c:valAx>
      <c:catAx>
        <c:axId val="1916982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16747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PESO CORPORAL E PESO DO OVO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Produção!$X$10</c:f>
              <c:strCache>
                <c:ptCount val="1"/>
                <c:pt idx="0">
                  <c:v>Peso Corporal Padrão (kg)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Produção!$X$16:$X$97</c:f>
              <c:numCache>
                <c:formatCode>#,##0</c:formatCode>
                <c:ptCount val="82"/>
                <c:pt idx="0">
                  <c:v>1391</c:v>
                </c:pt>
                <c:pt idx="1">
                  <c:v>1438</c:v>
                </c:pt>
                <c:pt idx="2">
                  <c:v>1480</c:v>
                </c:pt>
                <c:pt idx="3">
                  <c:v>1520</c:v>
                </c:pt>
                <c:pt idx="4">
                  <c:v>1556</c:v>
                </c:pt>
                <c:pt idx="5">
                  <c:v>1585</c:v>
                </c:pt>
                <c:pt idx="6">
                  <c:v>1610</c:v>
                </c:pt>
                <c:pt idx="7">
                  <c:v>1630</c:v>
                </c:pt>
                <c:pt idx="8">
                  <c:v>1640</c:v>
                </c:pt>
                <c:pt idx="9">
                  <c:v>1645</c:v>
                </c:pt>
                <c:pt idx="10">
                  <c:v>1647</c:v>
                </c:pt>
                <c:pt idx="11">
                  <c:v>1649</c:v>
                </c:pt>
                <c:pt idx="12">
                  <c:v>1651</c:v>
                </c:pt>
                <c:pt idx="13">
                  <c:v>1653</c:v>
                </c:pt>
                <c:pt idx="14">
                  <c:v>1655</c:v>
                </c:pt>
                <c:pt idx="15">
                  <c:v>1657</c:v>
                </c:pt>
                <c:pt idx="16">
                  <c:v>1659</c:v>
                </c:pt>
                <c:pt idx="17">
                  <c:v>1661</c:v>
                </c:pt>
                <c:pt idx="18">
                  <c:v>1663</c:v>
                </c:pt>
                <c:pt idx="19">
                  <c:v>1665</c:v>
                </c:pt>
                <c:pt idx="20">
                  <c:v>1667</c:v>
                </c:pt>
                <c:pt idx="21">
                  <c:v>1669</c:v>
                </c:pt>
                <c:pt idx="22">
                  <c:v>1671</c:v>
                </c:pt>
                <c:pt idx="23">
                  <c:v>1673</c:v>
                </c:pt>
                <c:pt idx="24">
                  <c:v>1675</c:v>
                </c:pt>
                <c:pt idx="25">
                  <c:v>1677</c:v>
                </c:pt>
                <c:pt idx="26">
                  <c:v>1679</c:v>
                </c:pt>
                <c:pt idx="27">
                  <c:v>1681</c:v>
                </c:pt>
                <c:pt idx="28">
                  <c:v>1683</c:v>
                </c:pt>
                <c:pt idx="29">
                  <c:v>1685</c:v>
                </c:pt>
                <c:pt idx="30">
                  <c:v>1687</c:v>
                </c:pt>
                <c:pt idx="31">
                  <c:v>1689</c:v>
                </c:pt>
                <c:pt idx="32">
                  <c:v>1691</c:v>
                </c:pt>
                <c:pt idx="33">
                  <c:v>1693</c:v>
                </c:pt>
                <c:pt idx="34">
                  <c:v>1695</c:v>
                </c:pt>
                <c:pt idx="35">
                  <c:v>1697</c:v>
                </c:pt>
                <c:pt idx="36">
                  <c:v>1699</c:v>
                </c:pt>
                <c:pt idx="37">
                  <c:v>1701</c:v>
                </c:pt>
                <c:pt idx="38">
                  <c:v>1702</c:v>
                </c:pt>
                <c:pt idx="39">
                  <c:v>1703</c:v>
                </c:pt>
                <c:pt idx="40">
                  <c:v>1704</c:v>
                </c:pt>
                <c:pt idx="41">
                  <c:v>1704</c:v>
                </c:pt>
                <c:pt idx="42">
                  <c:v>1705</c:v>
                </c:pt>
                <c:pt idx="43">
                  <c:v>1705</c:v>
                </c:pt>
                <c:pt idx="44">
                  <c:v>1706</c:v>
                </c:pt>
                <c:pt idx="45">
                  <c:v>1706</c:v>
                </c:pt>
                <c:pt idx="46">
                  <c:v>1707</c:v>
                </c:pt>
                <c:pt idx="47">
                  <c:v>1707</c:v>
                </c:pt>
                <c:pt idx="48">
                  <c:v>1708</c:v>
                </c:pt>
                <c:pt idx="49">
                  <c:v>1708</c:v>
                </c:pt>
                <c:pt idx="50">
                  <c:v>1709</c:v>
                </c:pt>
                <c:pt idx="51">
                  <c:v>1709</c:v>
                </c:pt>
                <c:pt idx="52">
                  <c:v>1710</c:v>
                </c:pt>
                <c:pt idx="53">
                  <c:v>1710</c:v>
                </c:pt>
                <c:pt idx="54">
                  <c:v>1711</c:v>
                </c:pt>
                <c:pt idx="55">
                  <c:v>1711</c:v>
                </c:pt>
                <c:pt idx="56">
                  <c:v>1712</c:v>
                </c:pt>
                <c:pt idx="57">
                  <c:v>1714</c:v>
                </c:pt>
                <c:pt idx="58">
                  <c:v>1714</c:v>
                </c:pt>
                <c:pt idx="59">
                  <c:v>1715</c:v>
                </c:pt>
                <c:pt idx="60">
                  <c:v>1716</c:v>
                </c:pt>
                <c:pt idx="61">
                  <c:v>1716</c:v>
                </c:pt>
                <c:pt idx="62">
                  <c:v>1718</c:v>
                </c:pt>
                <c:pt idx="63">
                  <c:v>1719</c:v>
                </c:pt>
                <c:pt idx="64">
                  <c:v>1719</c:v>
                </c:pt>
                <c:pt idx="65">
                  <c:v>1720</c:v>
                </c:pt>
                <c:pt idx="66">
                  <c:v>1720</c:v>
                </c:pt>
                <c:pt idx="67">
                  <c:v>1722</c:v>
                </c:pt>
                <c:pt idx="68">
                  <c:v>1723</c:v>
                </c:pt>
                <c:pt idx="69">
                  <c:v>1723</c:v>
                </c:pt>
                <c:pt idx="70">
                  <c:v>1724</c:v>
                </c:pt>
                <c:pt idx="71">
                  <c:v>1724</c:v>
                </c:pt>
                <c:pt idx="72">
                  <c:v>1725</c:v>
                </c:pt>
                <c:pt idx="73">
                  <c:v>1725</c:v>
                </c:pt>
                <c:pt idx="74">
                  <c:v>1726</c:v>
                </c:pt>
                <c:pt idx="75">
                  <c:v>1726</c:v>
                </c:pt>
                <c:pt idx="76">
                  <c:v>1726</c:v>
                </c:pt>
                <c:pt idx="77">
                  <c:v>1727</c:v>
                </c:pt>
                <c:pt idx="78">
                  <c:v>1727</c:v>
                </c:pt>
                <c:pt idx="79">
                  <c:v>1728</c:v>
                </c:pt>
                <c:pt idx="80">
                  <c:v>1728</c:v>
                </c:pt>
                <c:pt idx="81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D-430E-A046-126BB590F588}"/>
            </c:ext>
          </c:extLst>
        </c:ser>
        <c:ser>
          <c:idx val="1"/>
          <c:order val="1"/>
          <c:tx>
            <c:strRef>
              <c:f>Produção!$W$10</c:f>
              <c:strCache>
                <c:ptCount val="1"/>
                <c:pt idx="0">
                  <c:v>Peso Corporal Real (kg)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Produção!$W$16:$W$97</c:f>
              <c:numCache>
                <c:formatCode>#,##0</c:formatCode>
                <c:ptCount val="8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D-430E-A046-126BB590F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174559"/>
        <c:axId val="148175039"/>
      </c:lineChart>
      <c:lineChart>
        <c:grouping val="standard"/>
        <c:varyColors val="0"/>
        <c:ser>
          <c:idx val="2"/>
          <c:order val="2"/>
          <c:tx>
            <c:strRef>
              <c:f>Produção!$R$11</c:f>
              <c:strCache>
                <c:ptCount val="1"/>
                <c:pt idx="0">
                  <c:v>Peso Ovo Padrão (g)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Produção!$R$16:$R$97</c:f>
              <c:numCache>
                <c:formatCode>0.0</c:formatCode>
                <c:ptCount val="82"/>
                <c:pt idx="0">
                  <c:v>41.3</c:v>
                </c:pt>
                <c:pt idx="1">
                  <c:v>43.8</c:v>
                </c:pt>
                <c:pt idx="2">
                  <c:v>46.4</c:v>
                </c:pt>
                <c:pt idx="3">
                  <c:v>48.8</c:v>
                </c:pt>
                <c:pt idx="4">
                  <c:v>51</c:v>
                </c:pt>
                <c:pt idx="5">
                  <c:v>52.9</c:v>
                </c:pt>
                <c:pt idx="6">
                  <c:v>54.6</c:v>
                </c:pt>
                <c:pt idx="7">
                  <c:v>55.8</c:v>
                </c:pt>
                <c:pt idx="8">
                  <c:v>56.9</c:v>
                </c:pt>
                <c:pt idx="9">
                  <c:v>57.8</c:v>
                </c:pt>
                <c:pt idx="10">
                  <c:v>58.5</c:v>
                </c:pt>
                <c:pt idx="11">
                  <c:v>59.1</c:v>
                </c:pt>
                <c:pt idx="12">
                  <c:v>59.6</c:v>
                </c:pt>
                <c:pt idx="13">
                  <c:v>60</c:v>
                </c:pt>
                <c:pt idx="14">
                  <c:v>60.4</c:v>
                </c:pt>
                <c:pt idx="15">
                  <c:v>60.7</c:v>
                </c:pt>
                <c:pt idx="16">
                  <c:v>61</c:v>
                </c:pt>
                <c:pt idx="17">
                  <c:v>61.2</c:v>
                </c:pt>
                <c:pt idx="18">
                  <c:v>61.4</c:v>
                </c:pt>
                <c:pt idx="19">
                  <c:v>61.5</c:v>
                </c:pt>
                <c:pt idx="20">
                  <c:v>61.6</c:v>
                </c:pt>
                <c:pt idx="21">
                  <c:v>61.8</c:v>
                </c:pt>
                <c:pt idx="22">
                  <c:v>61.9</c:v>
                </c:pt>
                <c:pt idx="23">
                  <c:v>62</c:v>
                </c:pt>
                <c:pt idx="24">
                  <c:v>62.1</c:v>
                </c:pt>
                <c:pt idx="25">
                  <c:v>62.2</c:v>
                </c:pt>
                <c:pt idx="26">
                  <c:v>62.3</c:v>
                </c:pt>
                <c:pt idx="27">
                  <c:v>62.4</c:v>
                </c:pt>
                <c:pt idx="28">
                  <c:v>62.5</c:v>
                </c:pt>
                <c:pt idx="29">
                  <c:v>62.6</c:v>
                </c:pt>
                <c:pt idx="30">
                  <c:v>62.6</c:v>
                </c:pt>
                <c:pt idx="31">
                  <c:v>62.7</c:v>
                </c:pt>
                <c:pt idx="32">
                  <c:v>62.8</c:v>
                </c:pt>
                <c:pt idx="33">
                  <c:v>62.9</c:v>
                </c:pt>
                <c:pt idx="34">
                  <c:v>62.9</c:v>
                </c:pt>
                <c:pt idx="35">
                  <c:v>63</c:v>
                </c:pt>
                <c:pt idx="36">
                  <c:v>63</c:v>
                </c:pt>
                <c:pt idx="37">
                  <c:v>63.1</c:v>
                </c:pt>
                <c:pt idx="38">
                  <c:v>63.1</c:v>
                </c:pt>
                <c:pt idx="39">
                  <c:v>63.2</c:v>
                </c:pt>
                <c:pt idx="40">
                  <c:v>63.2</c:v>
                </c:pt>
                <c:pt idx="41">
                  <c:v>63.3</c:v>
                </c:pt>
                <c:pt idx="42">
                  <c:v>63.3</c:v>
                </c:pt>
                <c:pt idx="43">
                  <c:v>63.4</c:v>
                </c:pt>
                <c:pt idx="44">
                  <c:v>63.4</c:v>
                </c:pt>
                <c:pt idx="45">
                  <c:v>63.4</c:v>
                </c:pt>
                <c:pt idx="46">
                  <c:v>63.5</c:v>
                </c:pt>
                <c:pt idx="47">
                  <c:v>63.5</c:v>
                </c:pt>
                <c:pt idx="48">
                  <c:v>63.5</c:v>
                </c:pt>
                <c:pt idx="49">
                  <c:v>63.5</c:v>
                </c:pt>
                <c:pt idx="50">
                  <c:v>63.6</c:v>
                </c:pt>
                <c:pt idx="51">
                  <c:v>63.6</c:v>
                </c:pt>
                <c:pt idx="52">
                  <c:v>63.6</c:v>
                </c:pt>
                <c:pt idx="53">
                  <c:v>63.6</c:v>
                </c:pt>
                <c:pt idx="54">
                  <c:v>63.7</c:v>
                </c:pt>
                <c:pt idx="55">
                  <c:v>63.7</c:v>
                </c:pt>
                <c:pt idx="56">
                  <c:v>63.7</c:v>
                </c:pt>
                <c:pt idx="57">
                  <c:v>63.7</c:v>
                </c:pt>
                <c:pt idx="58">
                  <c:v>63.8</c:v>
                </c:pt>
                <c:pt idx="59">
                  <c:v>63.8</c:v>
                </c:pt>
                <c:pt idx="60">
                  <c:v>63.8</c:v>
                </c:pt>
                <c:pt idx="61">
                  <c:v>63.8</c:v>
                </c:pt>
                <c:pt idx="62">
                  <c:v>63.9</c:v>
                </c:pt>
                <c:pt idx="63">
                  <c:v>63.9</c:v>
                </c:pt>
                <c:pt idx="64">
                  <c:v>63.9</c:v>
                </c:pt>
                <c:pt idx="65">
                  <c:v>64</c:v>
                </c:pt>
                <c:pt idx="66">
                  <c:v>64</c:v>
                </c:pt>
                <c:pt idx="67">
                  <c:v>64</c:v>
                </c:pt>
                <c:pt idx="68">
                  <c:v>64</c:v>
                </c:pt>
                <c:pt idx="69">
                  <c:v>64.099999999999994</c:v>
                </c:pt>
                <c:pt idx="70">
                  <c:v>64.099999999999994</c:v>
                </c:pt>
                <c:pt idx="71">
                  <c:v>64.099999999999994</c:v>
                </c:pt>
                <c:pt idx="72">
                  <c:v>64.099999999999994</c:v>
                </c:pt>
                <c:pt idx="73">
                  <c:v>64.099999999999994</c:v>
                </c:pt>
                <c:pt idx="74">
                  <c:v>64.2</c:v>
                </c:pt>
                <c:pt idx="75">
                  <c:v>64.2</c:v>
                </c:pt>
                <c:pt idx="76">
                  <c:v>64.3</c:v>
                </c:pt>
                <c:pt idx="77">
                  <c:v>64.3</c:v>
                </c:pt>
                <c:pt idx="78">
                  <c:v>64.3</c:v>
                </c:pt>
                <c:pt idx="79">
                  <c:v>64.400000000000006</c:v>
                </c:pt>
                <c:pt idx="80">
                  <c:v>64.400000000000006</c:v>
                </c:pt>
                <c:pt idx="81">
                  <c:v>64.400000000000006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5D-430E-A046-126BB590F588}"/>
            </c:ext>
          </c:extLst>
        </c:ser>
        <c:ser>
          <c:idx val="3"/>
          <c:order val="3"/>
          <c:tx>
            <c:strRef>
              <c:f>Produção!$Q$11</c:f>
              <c:strCache>
                <c:ptCount val="1"/>
                <c:pt idx="0">
                  <c:v>Peso Ovo Real (g)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Produção!$Q$16:$Q$97</c:f>
              <c:numCache>
                <c:formatCode>General</c:formatCode>
                <c:ptCount val="8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5D-430E-A046-126BB590F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283791"/>
        <c:axId val="2063286671"/>
      </c:lineChart>
      <c:catAx>
        <c:axId val="148174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IDADE EM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8175039"/>
        <c:crosses val="autoZero"/>
        <c:auto val="1"/>
        <c:lblAlgn val="ctr"/>
        <c:lblOffset val="100"/>
        <c:noMultiLvlLbl val="0"/>
      </c:catAx>
      <c:valAx>
        <c:axId val="14817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PESO CORPORAL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8174559"/>
        <c:crosses val="autoZero"/>
        <c:crossBetween val="between"/>
      </c:valAx>
      <c:valAx>
        <c:axId val="2063286671"/>
        <c:scaling>
          <c:orientation val="minMax"/>
          <c:max val="12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PESO DE OVO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3283791"/>
        <c:crosses val="max"/>
        <c:crossBetween val="between"/>
      </c:valAx>
      <c:catAx>
        <c:axId val="2063283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328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VIABILIDADE E MORTALIDADE</a:t>
            </a:r>
          </a:p>
        </c:rich>
      </c:tx>
      <c:layout>
        <c:manualLayout>
          <c:xMode val="edge"/>
          <c:yMode val="edge"/>
          <c:x val="0.37976038932633421"/>
          <c:y val="2.05128205128205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4860017497812773E-2"/>
          <c:y val="7.5828184938421153E-2"/>
          <c:w val="0.82517585301837271"/>
          <c:h val="0.77371088229355933"/>
        </c:manualLayout>
      </c:layout>
      <c:lineChart>
        <c:grouping val="standard"/>
        <c:varyColors val="0"/>
        <c:ser>
          <c:idx val="0"/>
          <c:order val="0"/>
          <c:tx>
            <c:strRef>
              <c:f>Produção!$H$11</c:f>
              <c:strCache>
                <c:ptCount val="1"/>
                <c:pt idx="0">
                  <c:v>Viabilidade Padrão (%)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Produção!$H$16:$H$97</c:f>
              <c:numCache>
                <c:formatCode>0.00</c:formatCode>
                <c:ptCount val="82"/>
                <c:pt idx="0">
                  <c:v>99.87</c:v>
                </c:pt>
                <c:pt idx="1">
                  <c:v>99.740000000000009</c:v>
                </c:pt>
                <c:pt idx="2">
                  <c:v>99.610000000000014</c:v>
                </c:pt>
                <c:pt idx="3">
                  <c:v>99.480000000000018</c:v>
                </c:pt>
                <c:pt idx="4">
                  <c:v>99.350000000000023</c:v>
                </c:pt>
                <c:pt idx="5">
                  <c:v>99.220000000000027</c:v>
                </c:pt>
                <c:pt idx="6">
                  <c:v>99.090000000000032</c:v>
                </c:pt>
                <c:pt idx="7">
                  <c:v>98.960000000000036</c:v>
                </c:pt>
                <c:pt idx="8">
                  <c:v>98.830000000000041</c:v>
                </c:pt>
                <c:pt idx="9">
                  <c:v>98.700000000000045</c:v>
                </c:pt>
                <c:pt idx="10">
                  <c:v>98.57000000000005</c:v>
                </c:pt>
                <c:pt idx="11">
                  <c:v>98.440000000000055</c:v>
                </c:pt>
                <c:pt idx="12">
                  <c:v>98.310000000000059</c:v>
                </c:pt>
                <c:pt idx="13">
                  <c:v>98.180000000000064</c:v>
                </c:pt>
                <c:pt idx="14">
                  <c:v>98.050000000000068</c:v>
                </c:pt>
                <c:pt idx="15">
                  <c:v>97.920000000000073</c:v>
                </c:pt>
                <c:pt idx="16">
                  <c:v>97.790000000000077</c:v>
                </c:pt>
                <c:pt idx="17">
                  <c:v>97.660000000000082</c:v>
                </c:pt>
                <c:pt idx="18">
                  <c:v>97.530000000000086</c:v>
                </c:pt>
                <c:pt idx="19">
                  <c:v>97.400000000000091</c:v>
                </c:pt>
                <c:pt idx="20">
                  <c:v>97.270000000000095</c:v>
                </c:pt>
                <c:pt idx="21">
                  <c:v>97.1400000000001</c:v>
                </c:pt>
                <c:pt idx="22">
                  <c:v>97.010000000000105</c:v>
                </c:pt>
                <c:pt idx="23">
                  <c:v>96.880000000000109</c:v>
                </c:pt>
                <c:pt idx="24">
                  <c:v>96.750000000000114</c:v>
                </c:pt>
                <c:pt idx="25">
                  <c:v>96.620000000000118</c:v>
                </c:pt>
                <c:pt idx="26">
                  <c:v>96.490000000000123</c:v>
                </c:pt>
                <c:pt idx="27">
                  <c:v>96.360000000000127</c:v>
                </c:pt>
                <c:pt idx="28">
                  <c:v>96.230000000000132</c:v>
                </c:pt>
                <c:pt idx="29">
                  <c:v>96.100000000000136</c:v>
                </c:pt>
                <c:pt idx="30">
                  <c:v>95.970000000000141</c:v>
                </c:pt>
                <c:pt idx="31">
                  <c:v>95.840000000000146</c:v>
                </c:pt>
                <c:pt idx="32">
                  <c:v>95.71000000000015</c:v>
                </c:pt>
                <c:pt idx="33">
                  <c:v>95.580000000000155</c:v>
                </c:pt>
                <c:pt idx="34">
                  <c:v>95.450000000000159</c:v>
                </c:pt>
                <c:pt idx="35">
                  <c:v>95.320000000000164</c:v>
                </c:pt>
                <c:pt idx="36">
                  <c:v>95.190000000000168</c:v>
                </c:pt>
                <c:pt idx="37">
                  <c:v>95.060000000000173</c:v>
                </c:pt>
                <c:pt idx="38">
                  <c:v>94.930000000000177</c:v>
                </c:pt>
                <c:pt idx="39">
                  <c:v>94.800000000000182</c:v>
                </c:pt>
                <c:pt idx="40">
                  <c:v>94.670000000000186</c:v>
                </c:pt>
                <c:pt idx="41">
                  <c:v>94.540000000000191</c:v>
                </c:pt>
                <c:pt idx="42">
                  <c:v>94.410000000000196</c:v>
                </c:pt>
                <c:pt idx="43">
                  <c:v>94.2800000000002</c:v>
                </c:pt>
                <c:pt idx="44">
                  <c:v>94.150000000000205</c:v>
                </c:pt>
                <c:pt idx="45">
                  <c:v>94.020000000000209</c:v>
                </c:pt>
                <c:pt idx="46">
                  <c:v>93.890000000000214</c:v>
                </c:pt>
                <c:pt idx="47">
                  <c:v>93.760000000000218</c:v>
                </c:pt>
                <c:pt idx="48">
                  <c:v>93.630000000000223</c:v>
                </c:pt>
                <c:pt idx="49">
                  <c:v>93.500000000000227</c:v>
                </c:pt>
                <c:pt idx="50">
                  <c:v>93.370000000000232</c:v>
                </c:pt>
                <c:pt idx="51">
                  <c:v>93.240000000000236</c:v>
                </c:pt>
                <c:pt idx="52">
                  <c:v>93.110000000000241</c:v>
                </c:pt>
                <c:pt idx="53">
                  <c:v>92.980000000000246</c:v>
                </c:pt>
                <c:pt idx="54">
                  <c:v>92.85000000000025</c:v>
                </c:pt>
                <c:pt idx="55">
                  <c:v>92.720000000000255</c:v>
                </c:pt>
                <c:pt idx="56">
                  <c:v>92.590000000000259</c:v>
                </c:pt>
                <c:pt idx="57">
                  <c:v>92.460000000000264</c:v>
                </c:pt>
                <c:pt idx="58">
                  <c:v>92.330000000000268</c:v>
                </c:pt>
                <c:pt idx="59">
                  <c:v>92.200000000000273</c:v>
                </c:pt>
                <c:pt idx="60">
                  <c:v>92.070000000000277</c:v>
                </c:pt>
                <c:pt idx="61">
                  <c:v>91.940000000000282</c:v>
                </c:pt>
                <c:pt idx="62">
                  <c:v>91.810000000000286</c:v>
                </c:pt>
                <c:pt idx="63">
                  <c:v>91.680000000000291</c:v>
                </c:pt>
                <c:pt idx="64">
                  <c:v>91.550000000000296</c:v>
                </c:pt>
                <c:pt idx="65">
                  <c:v>91.4200000000003</c:v>
                </c:pt>
                <c:pt idx="66">
                  <c:v>91.290000000000305</c:v>
                </c:pt>
                <c:pt idx="67">
                  <c:v>91.160000000000309</c:v>
                </c:pt>
                <c:pt idx="68">
                  <c:v>91.030000000000314</c:v>
                </c:pt>
                <c:pt idx="69">
                  <c:v>90.900000000000318</c:v>
                </c:pt>
                <c:pt idx="70">
                  <c:v>90.770000000000323</c:v>
                </c:pt>
                <c:pt idx="71">
                  <c:v>90.640000000000327</c:v>
                </c:pt>
                <c:pt idx="72">
                  <c:v>90.510000000000332</c:v>
                </c:pt>
                <c:pt idx="73">
                  <c:v>90.380000000000337</c:v>
                </c:pt>
                <c:pt idx="74">
                  <c:v>90.250000000000341</c:v>
                </c:pt>
                <c:pt idx="75">
                  <c:v>90.120000000000346</c:v>
                </c:pt>
                <c:pt idx="76">
                  <c:v>89.99000000000035</c:v>
                </c:pt>
                <c:pt idx="77">
                  <c:v>89.860000000000355</c:v>
                </c:pt>
                <c:pt idx="78">
                  <c:v>89.730000000000359</c:v>
                </c:pt>
                <c:pt idx="79">
                  <c:v>89.600000000000364</c:v>
                </c:pt>
                <c:pt idx="80">
                  <c:v>89.470000000000368</c:v>
                </c:pt>
                <c:pt idx="81">
                  <c:v>89.340000000000373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7-4D2F-9750-DB8BDA79EE4D}"/>
            </c:ext>
          </c:extLst>
        </c:ser>
        <c:ser>
          <c:idx val="1"/>
          <c:order val="1"/>
          <c:tx>
            <c:strRef>
              <c:f>Produção!$G$11</c:f>
              <c:strCache>
                <c:ptCount val="1"/>
                <c:pt idx="0">
                  <c:v>Viabilidade Real (%)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Produção!$G$16:$G$97</c:f>
              <c:numCache>
                <c:formatCode>0.00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7-4D2F-9750-DB8BDA79E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36095"/>
        <c:axId val="134032735"/>
      </c:lineChart>
      <c:lineChart>
        <c:grouping val="standard"/>
        <c:varyColors val="0"/>
        <c:ser>
          <c:idx val="2"/>
          <c:order val="2"/>
          <c:tx>
            <c:strRef>
              <c:f>Produção!$E$11</c:f>
              <c:strCache>
                <c:ptCount val="1"/>
                <c:pt idx="0">
                  <c:v>Mort. Sem. Real (%)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Produção!$E$16:$E$97</c:f>
              <c:numCache>
                <c:formatCode>0.00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87-4D2F-9750-DB8BDA79EE4D}"/>
            </c:ext>
          </c:extLst>
        </c:ser>
        <c:ser>
          <c:idx val="3"/>
          <c:order val="3"/>
          <c:tx>
            <c:strRef>
              <c:f>Produção!$F$11</c:f>
              <c:strCache>
                <c:ptCount val="1"/>
                <c:pt idx="0">
                  <c:v>Mort. Sem. Padrão (%)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Produção!$F$16:$F$97</c:f>
              <c:numCache>
                <c:formatCode>0.00</c:formatCode>
                <c:ptCount val="82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0.13</c:v>
                </c:pt>
                <c:pt idx="27">
                  <c:v>0.13</c:v>
                </c:pt>
                <c:pt idx="28">
                  <c:v>0.13</c:v>
                </c:pt>
                <c:pt idx="29">
                  <c:v>0.13</c:v>
                </c:pt>
                <c:pt idx="30">
                  <c:v>0.13</c:v>
                </c:pt>
                <c:pt idx="31">
                  <c:v>0.13</c:v>
                </c:pt>
                <c:pt idx="32">
                  <c:v>0.13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B-462D-9EDB-B1B0A082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401103"/>
        <c:axId val="2014398223"/>
      </c:lineChart>
      <c:catAx>
        <c:axId val="13403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IDADE EM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4032735"/>
        <c:crosses val="autoZero"/>
        <c:auto val="1"/>
        <c:lblAlgn val="ctr"/>
        <c:lblOffset val="100"/>
        <c:noMultiLvlLbl val="0"/>
      </c:catAx>
      <c:valAx>
        <c:axId val="134032735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VIABILIDADE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4036095"/>
        <c:crosses val="autoZero"/>
        <c:crossBetween val="between"/>
      </c:valAx>
      <c:valAx>
        <c:axId val="2014398223"/>
        <c:scaling>
          <c:orientation val="minMax"/>
          <c:max val="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DE MORTALIDADE</a:t>
                </a:r>
              </a:p>
            </c:rich>
          </c:tx>
          <c:layout>
            <c:manualLayout>
              <c:xMode val="edge"/>
              <c:yMode val="edge"/>
              <c:x val="0.95833333333333337"/>
              <c:y val="0.348350793631079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14401103"/>
        <c:crosses val="max"/>
        <c:crossBetween val="between"/>
      </c:valAx>
      <c:catAx>
        <c:axId val="2014401103"/>
        <c:scaling>
          <c:orientation val="minMax"/>
        </c:scaling>
        <c:delete val="1"/>
        <c:axPos val="b"/>
        <c:majorTickMark val="out"/>
        <c:minorTickMark val="none"/>
        <c:tickLblPos val="nextTo"/>
        <c:crossAx val="20143982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333375</xdr:colOff>
      <xdr:row>3</xdr:row>
      <xdr:rowOff>180975</xdr:rowOff>
    </xdr:to>
    <xdr:pic>
      <xdr:nvPicPr>
        <xdr:cNvPr id="2175" name="Imagem 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47" t="27800" r="38980" b="34021"/>
        <a:stretch>
          <a:fillRect/>
        </a:stretch>
      </xdr:blipFill>
      <xdr:spPr bwMode="auto">
        <a:xfrm>
          <a:off x="142875" y="66675"/>
          <a:ext cx="9048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15</xdr:col>
      <xdr:colOff>0</xdr:colOff>
      <xdr:row>25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1BFC6D-A395-5B51-B125-44B902C52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14</xdr:col>
      <xdr:colOff>314325</xdr:colOff>
      <xdr:row>25</xdr:row>
      <xdr:rowOff>19050</xdr:rowOff>
    </xdr:to>
    <xdr:graphicFrame macro="">
      <xdr:nvGraphicFramePr>
        <xdr:cNvPr id="26855" name="Gráfico 2">
          <a:extLst>
            <a:ext uri="{FF2B5EF4-FFF2-40B4-BE49-F238E27FC236}">
              <a16:creationId xmlns:a16="http://schemas.microsoft.com/office/drawing/2014/main" id="{00000000-0008-0000-0200-0000E7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</xdr:rowOff>
    </xdr:from>
    <xdr:to>
      <xdr:col>1</xdr:col>
      <xdr:colOff>247650</xdr:colOff>
      <xdr:row>3</xdr:row>
      <xdr:rowOff>123825</xdr:rowOff>
    </xdr:to>
    <xdr:pic>
      <xdr:nvPicPr>
        <xdr:cNvPr id="1150" name="Imagem 1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47" t="27800" r="38980" b="34021"/>
        <a:stretch>
          <a:fillRect/>
        </a:stretch>
      </xdr:blipFill>
      <xdr:spPr bwMode="auto">
        <a:xfrm>
          <a:off x="142875" y="9525"/>
          <a:ext cx="91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25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25D49B-FCD2-3673-65E2-7CBF1561A6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9524</xdr:colOff>
      <xdr:row>25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022CD7-1258-1891-FDDB-63C879085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F9F616-B649-C9B8-C675-58AC2F5FF2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AA102"/>
  <sheetViews>
    <sheetView showGridLines="0" zoomScale="80" zoomScaleNormal="80" workbookViewId="0">
      <selection activeCell="R6" sqref="R6:S6"/>
    </sheetView>
  </sheetViews>
  <sheetFormatPr defaultRowHeight="15" x14ac:dyDescent="0.25"/>
  <cols>
    <col min="1" max="1" width="10.7109375" style="3" customWidth="1"/>
    <col min="2" max="2" width="7.85546875" style="3" bestFit="1" customWidth="1"/>
    <col min="3" max="9" width="5.7109375" style="3" customWidth="1"/>
    <col min="10" max="10" width="16" style="3" customWidth="1"/>
    <col min="11" max="11" width="10.140625" style="3" customWidth="1"/>
    <col min="12" max="12" width="13" style="3" customWidth="1"/>
    <col min="13" max="13" width="10.85546875" style="3" customWidth="1"/>
    <col min="14" max="14" width="11.5703125" style="3" customWidth="1"/>
    <col min="15" max="15" width="13.5703125" style="3" customWidth="1"/>
    <col min="16" max="16" width="12.28515625" style="3" customWidth="1"/>
    <col min="17" max="17" width="11.42578125" style="3" customWidth="1"/>
    <col min="18" max="18" width="10" style="3" customWidth="1"/>
    <col min="19" max="20" width="11.5703125" style="3" customWidth="1"/>
    <col min="21" max="21" width="14.85546875" style="3" customWidth="1"/>
    <col min="22" max="22" width="12.5703125" style="3" customWidth="1"/>
    <col min="23" max="23" width="13" style="3" customWidth="1"/>
    <col min="24" max="24" width="14" style="3" customWidth="1"/>
    <col min="25" max="25" width="27" style="3" customWidth="1"/>
    <col min="26" max="26" width="12.42578125" style="3" bestFit="1" customWidth="1"/>
    <col min="27" max="27" width="35.5703125" style="3" customWidth="1"/>
    <col min="28" max="16384" width="9.140625" style="3"/>
  </cols>
  <sheetData>
    <row r="1" spans="1:27" customFormat="1" ht="23.25" x14ac:dyDescent="0.35">
      <c r="A1" s="126" t="s">
        <v>21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</row>
    <row r="2" spans="1:27" customFormat="1" x14ac:dyDescent="0.25"/>
    <row r="3" spans="1:27" customFormat="1" ht="23.25" x14ac:dyDescent="0.35">
      <c r="A3" s="126" t="s">
        <v>77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</row>
    <row r="4" spans="1:27" customFormat="1" x14ac:dyDescent="0.25"/>
    <row r="5" spans="1:27" customFormat="1" ht="28.5" customHeight="1" x14ac:dyDescent="0.25"/>
    <row r="6" spans="1:27" x14ac:dyDescent="0.25">
      <c r="A6" s="10" t="s">
        <v>53</v>
      </c>
      <c r="B6" s="133"/>
      <c r="C6" s="135"/>
      <c r="D6" s="135"/>
      <c r="E6" s="134"/>
      <c r="F6"/>
      <c r="G6"/>
      <c r="H6"/>
      <c r="I6"/>
      <c r="J6" s="10" t="s">
        <v>56</v>
      </c>
      <c r="K6"/>
      <c r="L6" s="122"/>
      <c r="M6" s="122"/>
      <c r="N6"/>
      <c r="O6"/>
      <c r="P6" s="10" t="s">
        <v>59</v>
      </c>
      <c r="Q6"/>
      <c r="R6" s="136"/>
      <c r="S6" s="136"/>
      <c r="T6" s="118"/>
      <c r="U6"/>
      <c r="V6"/>
      <c r="W6" s="10" t="s">
        <v>19</v>
      </c>
      <c r="X6"/>
      <c r="Y6" s="69"/>
      <c r="AA6"/>
    </row>
    <row r="7" spans="1:27" x14ac:dyDescent="0.25">
      <c r="A7" s="10" t="s">
        <v>54</v>
      </c>
      <c r="B7" s="133"/>
      <c r="C7" s="135"/>
      <c r="D7" s="135"/>
      <c r="E7" s="134"/>
      <c r="F7"/>
      <c r="G7"/>
      <c r="H7"/>
      <c r="I7"/>
      <c r="J7" s="11" t="s">
        <v>57</v>
      </c>
      <c r="K7"/>
      <c r="L7" s="132"/>
      <c r="M7" s="132"/>
      <c r="N7"/>
      <c r="O7"/>
      <c r="P7" s="10" t="s">
        <v>60</v>
      </c>
      <c r="Q7"/>
      <c r="R7" s="122"/>
      <c r="S7" s="122"/>
      <c r="T7" s="4"/>
      <c r="U7"/>
      <c r="V7"/>
      <c r="W7" s="10" t="s">
        <v>62</v>
      </c>
      <c r="X7"/>
      <c r="Y7" s="69"/>
      <c r="AA7"/>
    </row>
    <row r="8" spans="1:27" x14ac:dyDescent="0.25">
      <c r="A8" s="10" t="s">
        <v>55</v>
      </c>
      <c r="B8" s="122"/>
      <c r="C8" s="122"/>
      <c r="D8" s="122"/>
      <c r="E8" s="122"/>
      <c r="F8"/>
      <c r="G8"/>
      <c r="H8"/>
      <c r="I8"/>
      <c r="J8" s="11" t="s">
        <v>58</v>
      </c>
      <c r="K8"/>
      <c r="L8" s="133"/>
      <c r="M8" s="134"/>
      <c r="N8"/>
      <c r="O8"/>
      <c r="P8" s="10" t="s">
        <v>61</v>
      </c>
      <c r="Q8"/>
      <c r="R8" s="122"/>
      <c r="S8" s="122"/>
      <c r="T8" s="4"/>
      <c r="U8"/>
      <c r="V8"/>
      <c r="W8"/>
      <c r="X8"/>
      <c r="Y8"/>
      <c r="Z8"/>
      <c r="AA8"/>
    </row>
    <row r="9" spans="1:27" customFormat="1" x14ac:dyDescent="0.25"/>
    <row r="10" spans="1:27" customFormat="1" x14ac:dyDescent="0.25"/>
    <row r="11" spans="1:27" ht="15" customHeight="1" x14ac:dyDescent="0.25">
      <c r="A11" s="138" t="s">
        <v>17</v>
      </c>
      <c r="B11" s="141" t="s">
        <v>0</v>
      </c>
      <c r="C11" s="123" t="s">
        <v>1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5"/>
      <c r="O11" s="123" t="s">
        <v>6</v>
      </c>
      <c r="P11" s="124"/>
      <c r="Q11" s="125"/>
      <c r="R11" s="129" t="s">
        <v>9</v>
      </c>
      <c r="S11" s="130"/>
      <c r="T11" s="130"/>
      <c r="U11" s="130"/>
      <c r="V11" s="131"/>
      <c r="W11" s="127" t="s">
        <v>12</v>
      </c>
      <c r="X11" s="137" t="s">
        <v>18</v>
      </c>
      <c r="Y11" s="127" t="s">
        <v>10</v>
      </c>
    </row>
    <row r="12" spans="1:27" ht="39" customHeight="1" x14ac:dyDescent="0.25">
      <c r="A12" s="139"/>
      <c r="B12" s="142"/>
      <c r="C12" s="5"/>
      <c r="D12" s="5"/>
      <c r="E12" s="5"/>
      <c r="F12" s="5"/>
      <c r="G12" s="5"/>
      <c r="H12" s="5"/>
      <c r="I12" s="5"/>
      <c r="J12" s="5" t="s">
        <v>2</v>
      </c>
      <c r="K12" s="5" t="s">
        <v>3</v>
      </c>
      <c r="L12" s="5" t="s">
        <v>31</v>
      </c>
      <c r="M12" s="5" t="s">
        <v>5</v>
      </c>
      <c r="N12" s="5" t="s">
        <v>4</v>
      </c>
      <c r="O12" s="5" t="s">
        <v>7</v>
      </c>
      <c r="P12" s="5" t="s">
        <v>67</v>
      </c>
      <c r="Q12" s="6" t="s">
        <v>8</v>
      </c>
      <c r="R12" s="6" t="s">
        <v>66</v>
      </c>
      <c r="S12" s="34" t="s">
        <v>82</v>
      </c>
      <c r="T12" s="34" t="s">
        <v>83</v>
      </c>
      <c r="U12" s="5" t="s">
        <v>16</v>
      </c>
      <c r="V12" s="34" t="s">
        <v>71</v>
      </c>
      <c r="W12" s="128"/>
      <c r="X12" s="137"/>
      <c r="Y12" s="128"/>
    </row>
    <row r="13" spans="1:27" ht="19.5" customHeight="1" x14ac:dyDescent="0.25">
      <c r="A13" s="139"/>
      <c r="B13" s="142"/>
      <c r="C13" s="7" t="s">
        <v>24</v>
      </c>
      <c r="D13" s="7" t="s">
        <v>25</v>
      </c>
      <c r="E13" s="7" t="s">
        <v>26</v>
      </c>
      <c r="F13" s="7" t="s">
        <v>27</v>
      </c>
      <c r="G13" s="7" t="s">
        <v>28</v>
      </c>
      <c r="H13" s="7" t="s">
        <v>29</v>
      </c>
      <c r="I13" s="7" t="s">
        <v>41</v>
      </c>
      <c r="J13" s="7" t="s">
        <v>43</v>
      </c>
      <c r="K13" s="7" t="s">
        <v>44</v>
      </c>
      <c r="L13" s="7"/>
      <c r="M13" s="7"/>
      <c r="N13" s="7"/>
      <c r="O13" s="7" t="s">
        <v>45</v>
      </c>
      <c r="P13" s="7"/>
      <c r="Q13" s="8"/>
      <c r="R13" s="8" t="s">
        <v>49</v>
      </c>
      <c r="S13" s="7" t="s">
        <v>51</v>
      </c>
      <c r="T13" s="7"/>
      <c r="U13" s="7"/>
      <c r="V13" s="7"/>
      <c r="W13" s="9"/>
      <c r="X13" s="7"/>
      <c r="Y13" s="9"/>
    </row>
    <row r="14" spans="1:27" ht="19.5" customHeight="1" x14ac:dyDescent="0.25">
      <c r="A14" s="140"/>
      <c r="B14" s="143"/>
      <c r="C14" s="7"/>
      <c r="D14" s="7"/>
      <c r="E14" s="7"/>
      <c r="F14" s="7"/>
      <c r="G14" s="7"/>
      <c r="H14" s="7"/>
      <c r="I14" s="7"/>
      <c r="J14" s="7" t="s">
        <v>42</v>
      </c>
      <c r="K14" s="7" t="s">
        <v>46</v>
      </c>
      <c r="L14" s="7" t="s">
        <v>47</v>
      </c>
      <c r="M14" s="7" t="s">
        <v>48</v>
      </c>
      <c r="N14" s="7"/>
      <c r="O14" s="7"/>
      <c r="P14" s="7" t="s">
        <v>50</v>
      </c>
      <c r="Q14" s="8"/>
      <c r="R14" s="8"/>
      <c r="S14" s="7"/>
      <c r="T14" s="7"/>
      <c r="U14" s="7" t="s">
        <v>52</v>
      </c>
      <c r="V14" s="7" t="s">
        <v>72</v>
      </c>
      <c r="W14" s="9"/>
      <c r="X14" s="7"/>
      <c r="Y14" s="9"/>
    </row>
    <row r="15" spans="1:27" ht="20.100000000000001" customHeight="1" x14ac:dyDescent="0.25">
      <c r="A15" s="12" t="str">
        <f>IF(L7="","",L7+6)</f>
        <v/>
      </c>
      <c r="B15" s="13">
        <v>1</v>
      </c>
      <c r="C15" s="69"/>
      <c r="D15" s="69"/>
      <c r="E15" s="69"/>
      <c r="F15" s="69"/>
      <c r="G15" s="69"/>
      <c r="H15" s="69"/>
      <c r="I15" s="69"/>
      <c r="J15" s="14" t="str">
        <f>IF(AND(C15="",D15="",E15="",F15="",G15="",H15="",I15=""),"",SUM(C15:I15)+L8)</f>
        <v/>
      </c>
      <c r="K15" s="60" t="str">
        <f>IF(J15="","",R6-J15)</f>
        <v/>
      </c>
      <c r="L15" s="2" t="str">
        <f>IF(J15="","",(J15/R6)*100)</f>
        <v/>
      </c>
      <c r="M15" s="2" t="str">
        <f>IF(J15="","",(K15/R$6)*100)</f>
        <v/>
      </c>
      <c r="N15" s="37">
        <v>99.3</v>
      </c>
      <c r="O15" s="70"/>
      <c r="P15" s="29" t="str">
        <f>IF(O15="","",((O15/7)/K15)*1000)</f>
        <v/>
      </c>
      <c r="Q15" s="39">
        <v>10</v>
      </c>
      <c r="R15" s="61"/>
      <c r="S15" s="60">
        <v>67.899999999999991</v>
      </c>
      <c r="T15" s="60">
        <v>72.100000000000009</v>
      </c>
      <c r="U15" s="30" t="str">
        <f>IF(R15="","",((R15/S15)*100)-100)</f>
        <v/>
      </c>
      <c r="V15" s="14" t="str">
        <f>IF(R15="","",R15-S15)</f>
        <v/>
      </c>
      <c r="W15" s="69"/>
      <c r="X15" s="69"/>
      <c r="Y15" s="53"/>
    </row>
    <row r="16" spans="1:27" ht="20.100000000000001" customHeight="1" x14ac:dyDescent="0.25">
      <c r="A16" s="12" t="str">
        <f>IF(L$7="","",A15+7)</f>
        <v/>
      </c>
      <c r="B16" s="13">
        <f t="shared" ref="B16:B32" si="0">B15+1</f>
        <v>2</v>
      </c>
      <c r="C16" s="69"/>
      <c r="D16" s="69"/>
      <c r="E16" s="69"/>
      <c r="F16" s="69"/>
      <c r="G16" s="69"/>
      <c r="H16" s="69"/>
      <c r="I16" s="69"/>
      <c r="J16" s="14" t="str">
        <f>IF(AND(C16="",D16="",E16="",F16="",G16="",H16="",I16=""),"",SUM(C16:I16))</f>
        <v/>
      </c>
      <c r="K16" s="60" t="str">
        <f>IF(J16="","",K15-J16)</f>
        <v/>
      </c>
      <c r="L16" s="2" t="str">
        <f>IF(J16="","",(J16/K15)*100)</f>
        <v/>
      </c>
      <c r="M16" s="2" t="str">
        <f>IF(J16="","",(K16/R$6)*100)</f>
        <v/>
      </c>
      <c r="N16" s="38">
        <v>99.18</v>
      </c>
      <c r="O16" s="70"/>
      <c r="P16" s="29" t="str">
        <f t="shared" ref="P16:P32" si="1">IF(O16="","",((O16/7)/K16)*1000)</f>
        <v/>
      </c>
      <c r="Q16" s="39">
        <v>17</v>
      </c>
      <c r="R16" s="61"/>
      <c r="S16" s="60">
        <v>116.39999999999999</v>
      </c>
      <c r="T16" s="60">
        <v>123.60000000000001</v>
      </c>
      <c r="U16" s="30" t="str">
        <f t="shared" ref="U16:U32" si="2">IF(R16="","",((R16/S16)*100)-100)</f>
        <v/>
      </c>
      <c r="V16" s="14" t="str">
        <f t="shared" ref="V16:V32" si="3">IF(R16="","",R16-S16)</f>
        <v/>
      </c>
      <c r="W16" s="69"/>
      <c r="X16" s="69"/>
      <c r="Y16" s="53"/>
    </row>
    <row r="17" spans="1:25" ht="20.100000000000001" customHeight="1" x14ac:dyDescent="0.25">
      <c r="A17" s="12" t="str">
        <f t="shared" ref="A17:A32" si="4">IF(L$7="","",A16+7)</f>
        <v/>
      </c>
      <c r="B17" s="13">
        <f t="shared" si="0"/>
        <v>3</v>
      </c>
      <c r="C17" s="69"/>
      <c r="D17" s="69"/>
      <c r="E17" s="69"/>
      <c r="F17" s="69"/>
      <c r="G17" s="69"/>
      <c r="H17" s="69"/>
      <c r="I17" s="69"/>
      <c r="J17" s="14" t="str">
        <f t="shared" ref="J17:J32" si="5">IF(AND(C17="",D17="",E17="",F17="",G17="",H17="",I17=""),"",SUM(C17:I17))</f>
        <v/>
      </c>
      <c r="K17" s="60" t="str">
        <f t="shared" ref="K17:K32" si="6">IF(J17="","",K16-J17)</f>
        <v/>
      </c>
      <c r="L17" s="2" t="str">
        <f t="shared" ref="L17:L32" si="7">IF(J17="","",(J17/K16)*100)</f>
        <v/>
      </c>
      <c r="M17" s="2" t="str">
        <f t="shared" ref="M17:M32" si="8">IF(J17="","",(K17/R$6)*100)</f>
        <v/>
      </c>
      <c r="N17" s="38">
        <v>99.06</v>
      </c>
      <c r="O17" s="70"/>
      <c r="P17" s="29" t="str">
        <f t="shared" si="1"/>
        <v/>
      </c>
      <c r="Q17" s="39">
        <v>23</v>
      </c>
      <c r="R17" s="61"/>
      <c r="S17" s="60">
        <v>179.45</v>
      </c>
      <c r="T17" s="60">
        <v>190.55</v>
      </c>
      <c r="U17" s="30" t="str">
        <f t="shared" si="2"/>
        <v/>
      </c>
      <c r="V17" s="14" t="str">
        <f t="shared" si="3"/>
        <v/>
      </c>
      <c r="W17" s="69"/>
      <c r="X17" s="69"/>
      <c r="Y17" s="53"/>
    </row>
    <row r="18" spans="1:25" ht="20.100000000000001" customHeight="1" x14ac:dyDescent="0.25">
      <c r="A18" s="12" t="str">
        <f t="shared" si="4"/>
        <v/>
      </c>
      <c r="B18" s="13">
        <f t="shared" si="0"/>
        <v>4</v>
      </c>
      <c r="C18" s="69"/>
      <c r="D18" s="69"/>
      <c r="E18" s="69"/>
      <c r="F18" s="69"/>
      <c r="G18" s="69"/>
      <c r="H18" s="69"/>
      <c r="I18" s="69"/>
      <c r="J18" s="14" t="str">
        <f t="shared" si="5"/>
        <v/>
      </c>
      <c r="K18" s="60" t="str">
        <f t="shared" si="6"/>
        <v/>
      </c>
      <c r="L18" s="2" t="str">
        <f t="shared" si="7"/>
        <v/>
      </c>
      <c r="M18" s="2" t="str">
        <f t="shared" si="8"/>
        <v/>
      </c>
      <c r="N18" s="38">
        <v>98.94</v>
      </c>
      <c r="O18" s="70"/>
      <c r="P18" s="29" t="str">
        <f t="shared" si="1"/>
        <v/>
      </c>
      <c r="Q18" s="39">
        <v>29</v>
      </c>
      <c r="R18" s="61"/>
      <c r="S18" s="60">
        <v>247.35</v>
      </c>
      <c r="T18" s="60">
        <v>262.65000000000003</v>
      </c>
      <c r="U18" s="30" t="str">
        <f t="shared" si="2"/>
        <v/>
      </c>
      <c r="V18" s="14" t="str">
        <f t="shared" si="3"/>
        <v/>
      </c>
      <c r="W18" s="69"/>
      <c r="X18" s="69"/>
      <c r="Y18" s="53"/>
    </row>
    <row r="19" spans="1:25" ht="20.100000000000001" customHeight="1" x14ac:dyDescent="0.25">
      <c r="A19" s="12" t="str">
        <f t="shared" si="4"/>
        <v/>
      </c>
      <c r="B19" s="13">
        <f t="shared" si="0"/>
        <v>5</v>
      </c>
      <c r="C19" s="69"/>
      <c r="D19" s="69"/>
      <c r="E19" s="69"/>
      <c r="F19" s="69"/>
      <c r="G19" s="69"/>
      <c r="H19" s="69"/>
      <c r="I19" s="69"/>
      <c r="J19" s="14" t="str">
        <f t="shared" si="5"/>
        <v/>
      </c>
      <c r="K19" s="60" t="str">
        <f t="shared" si="6"/>
        <v/>
      </c>
      <c r="L19" s="2" t="str">
        <f t="shared" si="7"/>
        <v/>
      </c>
      <c r="M19" s="2" t="str">
        <f t="shared" si="8"/>
        <v/>
      </c>
      <c r="N19" s="38">
        <v>98.82</v>
      </c>
      <c r="O19" s="70"/>
      <c r="P19" s="29" t="str">
        <f t="shared" si="1"/>
        <v/>
      </c>
      <c r="Q19" s="39">
        <v>34</v>
      </c>
      <c r="R19" s="61"/>
      <c r="S19" s="60">
        <v>323.98</v>
      </c>
      <c r="T19" s="60">
        <v>344.02</v>
      </c>
      <c r="U19" s="30" t="str">
        <f t="shared" si="2"/>
        <v/>
      </c>
      <c r="V19" s="14" t="str">
        <f t="shared" si="3"/>
        <v/>
      </c>
      <c r="W19" s="69"/>
      <c r="X19" s="69"/>
      <c r="Y19" s="53"/>
    </row>
    <row r="20" spans="1:25" ht="20.100000000000001" customHeight="1" x14ac:dyDescent="0.25">
      <c r="A20" s="12" t="str">
        <f t="shared" si="4"/>
        <v/>
      </c>
      <c r="B20" s="13">
        <f t="shared" si="0"/>
        <v>6</v>
      </c>
      <c r="C20" s="69"/>
      <c r="D20" s="69"/>
      <c r="E20" s="69"/>
      <c r="F20" s="69"/>
      <c r="G20" s="69"/>
      <c r="H20" s="69"/>
      <c r="I20" s="69"/>
      <c r="J20" s="14" t="str">
        <f t="shared" si="5"/>
        <v/>
      </c>
      <c r="K20" s="60" t="str">
        <f t="shared" si="6"/>
        <v/>
      </c>
      <c r="L20" s="2" t="str">
        <f t="shared" si="7"/>
        <v/>
      </c>
      <c r="M20" s="2" t="str">
        <f t="shared" si="8"/>
        <v/>
      </c>
      <c r="N20" s="38">
        <v>98.7</v>
      </c>
      <c r="O20" s="70"/>
      <c r="P20" s="29" t="str">
        <f t="shared" si="1"/>
        <v/>
      </c>
      <c r="Q20" s="39">
        <v>38</v>
      </c>
      <c r="R20" s="61"/>
      <c r="S20" s="60">
        <v>412.25</v>
      </c>
      <c r="T20" s="60">
        <v>437.75</v>
      </c>
      <c r="U20" s="30" t="str">
        <f t="shared" si="2"/>
        <v/>
      </c>
      <c r="V20" s="14" t="str">
        <f t="shared" si="3"/>
        <v/>
      </c>
      <c r="W20" s="69"/>
      <c r="X20" s="69"/>
      <c r="Y20" s="53"/>
    </row>
    <row r="21" spans="1:25" ht="20.100000000000001" customHeight="1" x14ac:dyDescent="0.25">
      <c r="A21" s="12" t="str">
        <f t="shared" si="4"/>
        <v/>
      </c>
      <c r="B21" s="13">
        <f t="shared" si="0"/>
        <v>7</v>
      </c>
      <c r="C21" s="69"/>
      <c r="D21" s="69"/>
      <c r="E21" s="69"/>
      <c r="F21" s="69"/>
      <c r="G21" s="69"/>
      <c r="H21" s="69"/>
      <c r="I21" s="69"/>
      <c r="J21" s="14" t="str">
        <f t="shared" si="5"/>
        <v/>
      </c>
      <c r="K21" s="60" t="str">
        <f t="shared" si="6"/>
        <v/>
      </c>
      <c r="L21" s="2" t="str">
        <f t="shared" si="7"/>
        <v/>
      </c>
      <c r="M21" s="2" t="str">
        <f t="shared" si="8"/>
        <v/>
      </c>
      <c r="N21" s="38">
        <v>98.58</v>
      </c>
      <c r="O21" s="70"/>
      <c r="P21" s="29" t="str">
        <f t="shared" si="1"/>
        <v/>
      </c>
      <c r="Q21" s="39">
        <v>42</v>
      </c>
      <c r="R21" s="61"/>
      <c r="S21" s="60">
        <v>508.28</v>
      </c>
      <c r="T21" s="60">
        <v>539.72</v>
      </c>
      <c r="U21" s="30" t="str">
        <f t="shared" si="2"/>
        <v/>
      </c>
      <c r="V21" s="14" t="str">
        <f t="shared" si="3"/>
        <v/>
      </c>
      <c r="W21" s="69"/>
      <c r="X21" s="69"/>
      <c r="Y21" s="53"/>
    </row>
    <row r="22" spans="1:25" ht="20.100000000000001" customHeight="1" x14ac:dyDescent="0.25">
      <c r="A22" s="12" t="str">
        <f t="shared" si="4"/>
        <v/>
      </c>
      <c r="B22" s="13">
        <f t="shared" si="0"/>
        <v>8</v>
      </c>
      <c r="C22" s="69"/>
      <c r="D22" s="69"/>
      <c r="E22" s="69"/>
      <c r="F22" s="69"/>
      <c r="G22" s="69"/>
      <c r="H22" s="69"/>
      <c r="I22" s="69"/>
      <c r="J22" s="14" t="str">
        <f t="shared" si="5"/>
        <v/>
      </c>
      <c r="K22" s="60" t="str">
        <f t="shared" si="6"/>
        <v/>
      </c>
      <c r="L22" s="2" t="str">
        <f t="shared" si="7"/>
        <v/>
      </c>
      <c r="M22" s="2" t="str">
        <f t="shared" si="8"/>
        <v/>
      </c>
      <c r="N22" s="38">
        <v>98.46</v>
      </c>
      <c r="O22" s="70"/>
      <c r="P22" s="29" t="str">
        <f t="shared" si="1"/>
        <v/>
      </c>
      <c r="Q22" s="39">
        <v>46</v>
      </c>
      <c r="R22" s="61"/>
      <c r="S22" s="60">
        <v>613.52499999999998</v>
      </c>
      <c r="T22" s="60">
        <v>651.47500000000002</v>
      </c>
      <c r="U22" s="30" t="str">
        <f t="shared" si="2"/>
        <v/>
      </c>
      <c r="V22" s="14" t="str">
        <f t="shared" si="3"/>
        <v/>
      </c>
      <c r="W22" s="69"/>
      <c r="X22" s="69"/>
      <c r="Y22" s="53"/>
    </row>
    <row r="23" spans="1:25" ht="20.100000000000001" customHeight="1" x14ac:dyDescent="0.25">
      <c r="A23" s="12" t="str">
        <f t="shared" si="4"/>
        <v/>
      </c>
      <c r="B23" s="13">
        <f t="shared" si="0"/>
        <v>9</v>
      </c>
      <c r="C23" s="69"/>
      <c r="D23" s="69"/>
      <c r="E23" s="69"/>
      <c r="F23" s="69"/>
      <c r="G23" s="69"/>
      <c r="H23" s="69"/>
      <c r="I23" s="69"/>
      <c r="J23" s="14" t="str">
        <f t="shared" si="5"/>
        <v/>
      </c>
      <c r="K23" s="60" t="str">
        <f t="shared" si="6"/>
        <v/>
      </c>
      <c r="L23" s="2" t="str">
        <f t="shared" si="7"/>
        <v/>
      </c>
      <c r="M23" s="2" t="str">
        <f t="shared" si="8"/>
        <v/>
      </c>
      <c r="N23" s="38">
        <v>98.34</v>
      </c>
      <c r="O23" s="70"/>
      <c r="P23" s="29" t="str">
        <f t="shared" si="1"/>
        <v/>
      </c>
      <c r="Q23" s="39">
        <v>49</v>
      </c>
      <c r="R23" s="61"/>
      <c r="S23" s="60">
        <v>711.98</v>
      </c>
      <c r="T23" s="60">
        <v>756.02</v>
      </c>
      <c r="U23" s="30" t="str">
        <f t="shared" si="2"/>
        <v/>
      </c>
      <c r="V23" s="14" t="str">
        <f t="shared" si="3"/>
        <v/>
      </c>
      <c r="W23" s="69"/>
      <c r="X23" s="69"/>
      <c r="Y23" s="53"/>
    </row>
    <row r="24" spans="1:25" ht="20.100000000000001" customHeight="1" x14ac:dyDescent="0.25">
      <c r="A24" s="12" t="str">
        <f t="shared" si="4"/>
        <v/>
      </c>
      <c r="B24" s="13">
        <f t="shared" si="0"/>
        <v>10</v>
      </c>
      <c r="C24" s="69"/>
      <c r="D24" s="69"/>
      <c r="E24" s="69"/>
      <c r="F24" s="69"/>
      <c r="G24" s="69"/>
      <c r="H24" s="69"/>
      <c r="I24" s="69"/>
      <c r="J24" s="14" t="str">
        <f t="shared" si="5"/>
        <v/>
      </c>
      <c r="K24" s="60" t="str">
        <f t="shared" si="6"/>
        <v/>
      </c>
      <c r="L24" s="2" t="str">
        <f t="shared" si="7"/>
        <v/>
      </c>
      <c r="M24" s="2" t="str">
        <f t="shared" si="8"/>
        <v/>
      </c>
      <c r="N24" s="38">
        <v>98.22</v>
      </c>
      <c r="O24" s="70"/>
      <c r="P24" s="29" t="str">
        <f t="shared" si="1"/>
        <v/>
      </c>
      <c r="Q24" s="39">
        <v>52</v>
      </c>
      <c r="R24" s="61"/>
      <c r="S24" s="60">
        <v>799.28</v>
      </c>
      <c r="T24" s="60">
        <v>848.72</v>
      </c>
      <c r="U24" s="30" t="str">
        <f t="shared" si="2"/>
        <v/>
      </c>
      <c r="V24" s="14" t="str">
        <f t="shared" si="3"/>
        <v/>
      </c>
      <c r="W24" s="69"/>
      <c r="X24" s="69"/>
      <c r="Y24" s="53"/>
    </row>
    <row r="25" spans="1:25" ht="20.100000000000001" customHeight="1" x14ac:dyDescent="0.25">
      <c r="A25" s="12" t="str">
        <f t="shared" si="4"/>
        <v/>
      </c>
      <c r="B25" s="13">
        <f t="shared" si="0"/>
        <v>11</v>
      </c>
      <c r="C25" s="69"/>
      <c r="D25" s="69"/>
      <c r="E25" s="69"/>
      <c r="F25" s="69"/>
      <c r="G25" s="69"/>
      <c r="H25" s="69"/>
      <c r="I25" s="69"/>
      <c r="J25" s="14" t="str">
        <f t="shared" si="5"/>
        <v/>
      </c>
      <c r="K25" s="60" t="str">
        <f t="shared" si="6"/>
        <v/>
      </c>
      <c r="L25" s="2" t="str">
        <f t="shared" si="7"/>
        <v/>
      </c>
      <c r="M25" s="2" t="str">
        <f t="shared" si="8"/>
        <v/>
      </c>
      <c r="N25" s="38">
        <v>98.1</v>
      </c>
      <c r="O25" s="70"/>
      <c r="P25" s="29" t="str">
        <f t="shared" si="1"/>
        <v/>
      </c>
      <c r="Q25" s="39">
        <v>55</v>
      </c>
      <c r="R25" s="61"/>
      <c r="S25" s="60">
        <v>879.40200000000004</v>
      </c>
      <c r="T25" s="60">
        <v>933.798</v>
      </c>
      <c r="U25" s="30" t="str">
        <f t="shared" si="2"/>
        <v/>
      </c>
      <c r="V25" s="14" t="str">
        <f t="shared" si="3"/>
        <v/>
      </c>
      <c r="W25" s="69"/>
      <c r="X25" s="69"/>
      <c r="Y25" s="53"/>
    </row>
    <row r="26" spans="1:25" ht="20.100000000000001" customHeight="1" x14ac:dyDescent="0.25">
      <c r="A26" s="12" t="str">
        <f t="shared" si="4"/>
        <v/>
      </c>
      <c r="B26" s="13">
        <f t="shared" si="0"/>
        <v>12</v>
      </c>
      <c r="C26" s="69"/>
      <c r="D26" s="69"/>
      <c r="E26" s="69"/>
      <c r="F26" s="69"/>
      <c r="G26" s="69"/>
      <c r="H26" s="69"/>
      <c r="I26" s="69"/>
      <c r="J26" s="14" t="str">
        <f t="shared" si="5"/>
        <v/>
      </c>
      <c r="K26" s="60" t="str">
        <f t="shared" si="6"/>
        <v/>
      </c>
      <c r="L26" s="2" t="str">
        <f t="shared" si="7"/>
        <v/>
      </c>
      <c r="M26" s="2" t="str">
        <f t="shared" si="8"/>
        <v/>
      </c>
      <c r="N26" s="38">
        <v>97.98</v>
      </c>
      <c r="O26" s="70"/>
      <c r="P26" s="29" t="str">
        <f t="shared" si="1"/>
        <v/>
      </c>
      <c r="Q26" s="39">
        <v>58</v>
      </c>
      <c r="R26" s="61"/>
      <c r="S26" s="60">
        <v>953.51</v>
      </c>
      <c r="T26" s="60">
        <v>1012.49</v>
      </c>
      <c r="U26" s="30" t="str">
        <f t="shared" si="2"/>
        <v/>
      </c>
      <c r="V26" s="14" t="str">
        <f t="shared" si="3"/>
        <v/>
      </c>
      <c r="W26" s="69"/>
      <c r="X26" s="69"/>
      <c r="Y26" s="53"/>
    </row>
    <row r="27" spans="1:25" ht="20.100000000000001" customHeight="1" x14ac:dyDescent="0.25">
      <c r="A27" s="12" t="str">
        <f t="shared" si="4"/>
        <v/>
      </c>
      <c r="B27" s="13">
        <f t="shared" si="0"/>
        <v>13</v>
      </c>
      <c r="C27" s="69"/>
      <c r="D27" s="69"/>
      <c r="E27" s="69"/>
      <c r="F27" s="69"/>
      <c r="G27" s="69"/>
      <c r="H27" s="69"/>
      <c r="I27" s="69"/>
      <c r="J27" s="14" t="str">
        <f t="shared" si="5"/>
        <v/>
      </c>
      <c r="K27" s="60" t="str">
        <f t="shared" si="6"/>
        <v/>
      </c>
      <c r="L27" s="2" t="str">
        <f t="shared" si="7"/>
        <v/>
      </c>
      <c r="M27" s="2" t="str">
        <f t="shared" si="8"/>
        <v/>
      </c>
      <c r="N27" s="38">
        <v>97.86</v>
      </c>
      <c r="O27" s="70"/>
      <c r="P27" s="29" t="str">
        <f t="shared" si="1"/>
        <v/>
      </c>
      <c r="Q27" s="39">
        <v>61</v>
      </c>
      <c r="R27" s="61"/>
      <c r="S27" s="60">
        <v>1022.38</v>
      </c>
      <c r="T27" s="60">
        <v>1085.6200000000001</v>
      </c>
      <c r="U27" s="30" t="str">
        <f t="shared" si="2"/>
        <v/>
      </c>
      <c r="V27" s="14" t="str">
        <f t="shared" si="3"/>
        <v/>
      </c>
      <c r="W27" s="69"/>
      <c r="X27" s="69"/>
      <c r="Y27" s="53"/>
    </row>
    <row r="28" spans="1:25" ht="20.100000000000001" customHeight="1" x14ac:dyDescent="0.25">
      <c r="A28" s="12" t="str">
        <f t="shared" si="4"/>
        <v/>
      </c>
      <c r="B28" s="13">
        <f t="shared" si="0"/>
        <v>14</v>
      </c>
      <c r="C28" s="69"/>
      <c r="D28" s="69"/>
      <c r="E28" s="69"/>
      <c r="F28" s="69"/>
      <c r="G28" s="69"/>
      <c r="H28" s="69"/>
      <c r="I28" s="69"/>
      <c r="J28" s="14" t="str">
        <f t="shared" si="5"/>
        <v/>
      </c>
      <c r="K28" s="60" t="str">
        <f t="shared" si="6"/>
        <v/>
      </c>
      <c r="L28" s="2" t="str">
        <f t="shared" si="7"/>
        <v/>
      </c>
      <c r="M28" s="2" t="str">
        <f t="shared" si="8"/>
        <v/>
      </c>
      <c r="N28" s="38">
        <v>97.74</v>
      </c>
      <c r="O28" s="70"/>
      <c r="P28" s="29" t="str">
        <f t="shared" si="1"/>
        <v/>
      </c>
      <c r="Q28" s="39">
        <v>64</v>
      </c>
      <c r="R28" s="61"/>
      <c r="S28" s="60">
        <v>1086.3999999999999</v>
      </c>
      <c r="T28" s="60">
        <v>1153.6000000000001</v>
      </c>
      <c r="U28" s="30" t="str">
        <f t="shared" si="2"/>
        <v/>
      </c>
      <c r="V28" s="14" t="str">
        <f t="shared" si="3"/>
        <v/>
      </c>
      <c r="W28" s="69"/>
      <c r="X28" s="69"/>
      <c r="Y28" s="53"/>
    </row>
    <row r="29" spans="1:25" ht="20.100000000000001" customHeight="1" x14ac:dyDescent="0.25">
      <c r="A29" s="12" t="str">
        <f t="shared" si="4"/>
        <v/>
      </c>
      <c r="B29" s="13">
        <f t="shared" si="0"/>
        <v>15</v>
      </c>
      <c r="C29" s="69"/>
      <c r="D29" s="69"/>
      <c r="E29" s="69"/>
      <c r="F29" s="69"/>
      <c r="G29" s="69"/>
      <c r="H29" s="69"/>
      <c r="I29" s="69"/>
      <c r="J29" s="14" t="str">
        <f t="shared" si="5"/>
        <v/>
      </c>
      <c r="K29" s="60" t="str">
        <f t="shared" si="6"/>
        <v/>
      </c>
      <c r="L29" s="2" t="str">
        <f t="shared" si="7"/>
        <v/>
      </c>
      <c r="M29" s="2" t="str">
        <f t="shared" si="8"/>
        <v/>
      </c>
      <c r="N29" s="38">
        <v>97.62</v>
      </c>
      <c r="O29" s="70"/>
      <c r="P29" s="29" t="str">
        <f t="shared" si="1"/>
        <v/>
      </c>
      <c r="Q29" s="39">
        <v>67</v>
      </c>
      <c r="R29" s="61"/>
      <c r="S29" s="60">
        <v>1145.57</v>
      </c>
      <c r="T29" s="60">
        <v>1216.43</v>
      </c>
      <c r="U29" s="30" t="str">
        <f t="shared" si="2"/>
        <v/>
      </c>
      <c r="V29" s="14" t="str">
        <f t="shared" si="3"/>
        <v/>
      </c>
      <c r="W29" s="69"/>
      <c r="X29" s="69"/>
      <c r="Y29" s="53"/>
    </row>
    <row r="30" spans="1:25" ht="20.100000000000001" customHeight="1" x14ac:dyDescent="0.25">
      <c r="A30" s="12" t="str">
        <f t="shared" si="4"/>
        <v/>
      </c>
      <c r="B30" s="13">
        <f t="shared" si="0"/>
        <v>16</v>
      </c>
      <c r="C30" s="69"/>
      <c r="D30" s="69"/>
      <c r="E30" s="69"/>
      <c r="F30" s="69"/>
      <c r="G30" s="69"/>
      <c r="H30" s="69"/>
      <c r="I30" s="69"/>
      <c r="J30" s="14" t="str">
        <f t="shared" si="5"/>
        <v/>
      </c>
      <c r="K30" s="60" t="str">
        <f t="shared" si="6"/>
        <v/>
      </c>
      <c r="L30" s="2" t="str">
        <f t="shared" si="7"/>
        <v/>
      </c>
      <c r="M30" s="2" t="str">
        <f t="shared" si="8"/>
        <v/>
      </c>
      <c r="N30" s="38">
        <v>97.5</v>
      </c>
      <c r="O30" s="70"/>
      <c r="P30" s="29" t="str">
        <f t="shared" si="1"/>
        <v/>
      </c>
      <c r="Q30" s="39">
        <v>71</v>
      </c>
      <c r="R30" s="61"/>
      <c r="S30" s="60">
        <v>1199.8899999999999</v>
      </c>
      <c r="T30" s="60">
        <v>1274.1100000000001</v>
      </c>
      <c r="U30" s="30" t="str">
        <f t="shared" si="2"/>
        <v/>
      </c>
      <c r="V30" s="14" t="str">
        <f t="shared" si="3"/>
        <v/>
      </c>
      <c r="W30" s="69"/>
      <c r="X30" s="69"/>
      <c r="Y30" s="53"/>
    </row>
    <row r="31" spans="1:25" ht="20.100000000000001" customHeight="1" x14ac:dyDescent="0.25">
      <c r="A31" s="12" t="str">
        <f t="shared" si="4"/>
        <v/>
      </c>
      <c r="B31" s="13">
        <f t="shared" si="0"/>
        <v>17</v>
      </c>
      <c r="C31" s="69"/>
      <c r="D31" s="69"/>
      <c r="E31" s="69"/>
      <c r="F31" s="69"/>
      <c r="G31" s="69"/>
      <c r="H31" s="69"/>
      <c r="I31" s="69"/>
      <c r="J31" s="14" t="str">
        <f t="shared" si="5"/>
        <v/>
      </c>
      <c r="K31" s="60" t="str">
        <f t="shared" si="6"/>
        <v/>
      </c>
      <c r="L31" s="2" t="str">
        <f t="shared" si="7"/>
        <v/>
      </c>
      <c r="M31" s="2" t="str">
        <f t="shared" si="8"/>
        <v/>
      </c>
      <c r="N31" s="38">
        <v>97.38</v>
      </c>
      <c r="O31" s="70"/>
      <c r="P31" s="29" t="str">
        <f t="shared" si="1"/>
        <v/>
      </c>
      <c r="Q31" s="39">
        <v>75</v>
      </c>
      <c r="R31" s="61"/>
      <c r="S31" s="60">
        <v>1251.3</v>
      </c>
      <c r="T31" s="60">
        <v>1328.7</v>
      </c>
      <c r="U31" s="30" t="str">
        <f t="shared" si="2"/>
        <v/>
      </c>
      <c r="V31" s="14" t="str">
        <f t="shared" si="3"/>
        <v/>
      </c>
      <c r="W31" s="69"/>
      <c r="X31" s="69"/>
      <c r="Y31" s="53"/>
    </row>
    <row r="32" spans="1:25" ht="20.100000000000001" customHeight="1" x14ac:dyDescent="0.25">
      <c r="A32" s="12" t="str">
        <f t="shared" si="4"/>
        <v/>
      </c>
      <c r="B32" s="13">
        <f t="shared" si="0"/>
        <v>18</v>
      </c>
      <c r="C32" s="69"/>
      <c r="D32" s="69"/>
      <c r="E32" s="69"/>
      <c r="F32" s="69"/>
      <c r="G32" s="69"/>
      <c r="H32" s="69"/>
      <c r="I32" s="69"/>
      <c r="J32" s="14" t="str">
        <f t="shared" si="5"/>
        <v/>
      </c>
      <c r="K32" s="60" t="str">
        <f t="shared" si="6"/>
        <v/>
      </c>
      <c r="L32" s="2" t="str">
        <f t="shared" si="7"/>
        <v/>
      </c>
      <c r="M32" s="2" t="str">
        <f t="shared" si="8"/>
        <v/>
      </c>
      <c r="N32" s="38">
        <v>97.26</v>
      </c>
      <c r="O32" s="70"/>
      <c r="P32" s="29" t="str">
        <f t="shared" si="1"/>
        <v/>
      </c>
      <c r="Q32" s="40">
        <v>79</v>
      </c>
      <c r="R32" s="61"/>
      <c r="S32" s="60">
        <v>1301.74</v>
      </c>
      <c r="T32" s="60">
        <v>1382.26</v>
      </c>
      <c r="U32" s="30" t="str">
        <f t="shared" si="2"/>
        <v/>
      </c>
      <c r="V32" s="14" t="str">
        <f t="shared" si="3"/>
        <v/>
      </c>
      <c r="W32" s="69"/>
      <c r="X32" s="69"/>
      <c r="Y32" s="53"/>
    </row>
    <row r="33" spans="1:25" x14ac:dyDescent="0.25">
      <c r="Q33" s="42"/>
    </row>
    <row r="34" spans="1:25" x14ac:dyDescent="0.25">
      <c r="A34" s="91" t="s">
        <v>78</v>
      </c>
      <c r="B34" s="92">
        <v>44621</v>
      </c>
      <c r="Q34" s="41"/>
      <c r="X34" s="4"/>
      <c r="Y34" s="4"/>
    </row>
    <row r="35" spans="1:25" x14ac:dyDescent="0.25">
      <c r="A35" s="94" t="s">
        <v>81</v>
      </c>
      <c r="J35" s="4"/>
      <c r="X35" s="4"/>
      <c r="Y35" s="4"/>
    </row>
    <row r="36" spans="1:25" x14ac:dyDescent="0.25">
      <c r="A36" s="119" t="s">
        <v>75</v>
      </c>
      <c r="B36" s="119"/>
      <c r="C36" s="119"/>
      <c r="D36" s="119"/>
      <c r="E36" s="120" t="str">
        <f>M32</f>
        <v/>
      </c>
      <c r="F36" s="121"/>
      <c r="X36" s="4"/>
      <c r="Y36" s="4"/>
    </row>
    <row r="37" spans="1:25" x14ac:dyDescent="0.25">
      <c r="X37" s="4"/>
      <c r="Y37" s="4"/>
    </row>
    <row r="38" spans="1:25" x14ac:dyDescent="0.25">
      <c r="X38" s="4"/>
      <c r="Y38" s="4"/>
    </row>
    <row r="39" spans="1:25" x14ac:dyDescent="0.25">
      <c r="X39" s="4"/>
      <c r="Y39" s="4"/>
    </row>
    <row r="40" spans="1:25" x14ac:dyDescent="0.25">
      <c r="X40" s="4"/>
      <c r="Y40" s="4"/>
    </row>
    <row r="41" spans="1:25" x14ac:dyDescent="0.25">
      <c r="X41" s="4"/>
      <c r="Y41" s="4"/>
    </row>
    <row r="42" spans="1:25" x14ac:dyDescent="0.25">
      <c r="X42" s="4"/>
      <c r="Y42" s="4"/>
    </row>
    <row r="43" spans="1:25" x14ac:dyDescent="0.25">
      <c r="X43" s="4"/>
      <c r="Y43" s="4"/>
    </row>
    <row r="44" spans="1:25" x14ac:dyDescent="0.25">
      <c r="X44" s="4"/>
      <c r="Y44" s="4"/>
    </row>
    <row r="45" spans="1:25" x14ac:dyDescent="0.25">
      <c r="X45" s="4"/>
      <c r="Y45" s="4"/>
    </row>
    <row r="46" spans="1:25" x14ac:dyDescent="0.25">
      <c r="X46" s="4"/>
      <c r="Y46" s="4"/>
    </row>
    <row r="47" spans="1:25" x14ac:dyDescent="0.25">
      <c r="X47" s="4"/>
      <c r="Y47" s="4"/>
    </row>
    <row r="48" spans="1:25" x14ac:dyDescent="0.25">
      <c r="X48" s="4"/>
      <c r="Y48" s="4"/>
    </row>
    <row r="49" spans="24:25" x14ac:dyDescent="0.25">
      <c r="X49" s="4"/>
      <c r="Y49" s="4"/>
    </row>
    <row r="50" spans="24:25" x14ac:dyDescent="0.25">
      <c r="X50" s="4"/>
      <c r="Y50" s="4"/>
    </row>
    <row r="51" spans="24:25" x14ac:dyDescent="0.25">
      <c r="X51" s="4"/>
      <c r="Y51" s="4"/>
    </row>
    <row r="52" spans="24:25" x14ac:dyDescent="0.25">
      <c r="X52" s="4"/>
      <c r="Y52" s="4"/>
    </row>
    <row r="53" spans="24:25" x14ac:dyDescent="0.25">
      <c r="X53" s="4"/>
      <c r="Y53" s="4"/>
    </row>
    <row r="54" spans="24:25" x14ac:dyDescent="0.25">
      <c r="X54" s="4"/>
      <c r="Y54" s="4"/>
    </row>
    <row r="55" spans="24:25" x14ac:dyDescent="0.25">
      <c r="X55" s="4"/>
      <c r="Y55" s="4"/>
    </row>
    <row r="56" spans="24:25" x14ac:dyDescent="0.25">
      <c r="X56" s="4"/>
      <c r="Y56" s="4"/>
    </row>
    <row r="57" spans="24:25" x14ac:dyDescent="0.25">
      <c r="X57" s="4"/>
      <c r="Y57" s="4"/>
    </row>
    <row r="58" spans="24:25" x14ac:dyDescent="0.25">
      <c r="X58" s="4"/>
      <c r="Y58" s="4"/>
    </row>
    <row r="59" spans="24:25" x14ac:dyDescent="0.25">
      <c r="X59" s="4"/>
      <c r="Y59" s="4"/>
    </row>
    <row r="60" spans="24:25" x14ac:dyDescent="0.25">
      <c r="X60" s="4"/>
      <c r="Y60" s="4"/>
    </row>
    <row r="61" spans="24:25" x14ac:dyDescent="0.25">
      <c r="X61" s="4"/>
      <c r="Y61" s="4"/>
    </row>
    <row r="62" spans="24:25" x14ac:dyDescent="0.25">
      <c r="X62" s="4"/>
      <c r="Y62" s="4"/>
    </row>
    <row r="63" spans="24:25" x14ac:dyDescent="0.25">
      <c r="X63" s="4"/>
      <c r="Y63" s="4"/>
    </row>
    <row r="64" spans="24:25" x14ac:dyDescent="0.25">
      <c r="X64" s="4"/>
      <c r="Y64" s="4"/>
    </row>
    <row r="65" spans="24:25" x14ac:dyDescent="0.25">
      <c r="X65" s="4"/>
      <c r="Y65" s="4"/>
    </row>
    <row r="66" spans="24:25" x14ac:dyDescent="0.25">
      <c r="X66" s="4"/>
      <c r="Y66" s="4"/>
    </row>
    <row r="67" spans="24:25" x14ac:dyDescent="0.25">
      <c r="X67" s="4"/>
      <c r="Y67" s="4"/>
    </row>
    <row r="68" spans="24:25" x14ac:dyDescent="0.25">
      <c r="X68" s="4"/>
      <c r="Y68" s="4"/>
    </row>
    <row r="69" spans="24:25" x14ac:dyDescent="0.25">
      <c r="X69" s="4"/>
      <c r="Y69" s="4"/>
    </row>
    <row r="70" spans="24:25" x14ac:dyDescent="0.25">
      <c r="X70" s="4"/>
      <c r="Y70" s="4"/>
    </row>
    <row r="71" spans="24:25" x14ac:dyDescent="0.25">
      <c r="X71" s="4"/>
      <c r="Y71" s="4"/>
    </row>
    <row r="72" spans="24:25" x14ac:dyDescent="0.25">
      <c r="X72" s="4"/>
      <c r="Y72" s="4"/>
    </row>
    <row r="73" spans="24:25" x14ac:dyDescent="0.25">
      <c r="X73" s="4"/>
      <c r="Y73" s="4"/>
    </row>
    <row r="74" spans="24:25" x14ac:dyDescent="0.25">
      <c r="X74" s="4"/>
      <c r="Y74" s="4"/>
    </row>
    <row r="75" spans="24:25" x14ac:dyDescent="0.25">
      <c r="X75" s="4"/>
      <c r="Y75" s="4"/>
    </row>
    <row r="76" spans="24:25" x14ac:dyDescent="0.25">
      <c r="X76" s="4"/>
      <c r="Y76" s="4"/>
    </row>
    <row r="77" spans="24:25" x14ac:dyDescent="0.25">
      <c r="X77" s="4"/>
      <c r="Y77" s="4"/>
    </row>
    <row r="78" spans="24:25" x14ac:dyDescent="0.25">
      <c r="X78" s="4"/>
      <c r="Y78" s="4"/>
    </row>
    <row r="79" spans="24:25" x14ac:dyDescent="0.25">
      <c r="X79" s="4"/>
      <c r="Y79" s="4"/>
    </row>
    <row r="80" spans="24:25" x14ac:dyDescent="0.25">
      <c r="X80" s="4"/>
      <c r="Y80" s="4"/>
    </row>
    <row r="81" spans="24:25" x14ac:dyDescent="0.25">
      <c r="X81" s="4"/>
      <c r="Y81" s="4"/>
    </row>
    <row r="82" spans="24:25" x14ac:dyDescent="0.25">
      <c r="X82" s="4"/>
      <c r="Y82" s="4"/>
    </row>
    <row r="83" spans="24:25" x14ac:dyDescent="0.25">
      <c r="X83" s="4"/>
      <c r="Y83" s="4"/>
    </row>
    <row r="100" spans="1:24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</sheetData>
  <sheetProtection algorithmName="SHA-512" hashValue="RyO2eR9LHuJP91IXlmn3XXIhR9HR8EOaMHi+Ozxet7c+u7Wag0xN69Pa1+fj1S6o9PKI99/4TE1gn/T+UFhkzg==" saltValue="JLyMzn2edinYKniYmwpuxg==" spinCount="100000" sheet="1" objects="1" scenarios="1"/>
  <mergeCells count="21">
    <mergeCell ref="A1:X1"/>
    <mergeCell ref="W11:W12"/>
    <mergeCell ref="R11:V11"/>
    <mergeCell ref="A3:Y3"/>
    <mergeCell ref="L7:M7"/>
    <mergeCell ref="L8:M8"/>
    <mergeCell ref="B7:E7"/>
    <mergeCell ref="B8:E8"/>
    <mergeCell ref="O11:Q11"/>
    <mergeCell ref="B6:E6"/>
    <mergeCell ref="R6:S6"/>
    <mergeCell ref="X11:X12"/>
    <mergeCell ref="L6:M6"/>
    <mergeCell ref="A11:A14"/>
    <mergeCell ref="B11:B14"/>
    <mergeCell ref="Y11:Y12"/>
    <mergeCell ref="A36:D36"/>
    <mergeCell ref="E36:F36"/>
    <mergeCell ref="R7:S7"/>
    <mergeCell ref="R8:S8"/>
    <mergeCell ref="C11:N11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1607-5824-4CA9-B2A9-44D4FA8321FD}">
  <sheetPr>
    <tabColor theme="3" tint="-0.249977111117893"/>
  </sheetPr>
  <dimension ref="A1"/>
  <sheetViews>
    <sheetView showGridLines="0" workbookViewId="0">
      <selection activeCell="H28" sqref="H28"/>
    </sheetView>
  </sheetViews>
  <sheetFormatPr defaultRowHeight="15" x14ac:dyDescent="0.25"/>
  <sheetData/>
  <sheetProtection algorithmName="SHA-512" hashValue="+1QD65m4M5L0KB7yHk2o8mg8Emibugp/uzXMA4v3OcM9RsiYTjYdYqUANG0k1iwJmaz6dO4hJqpgUJAk2XAORw==" saltValue="JRNeU13HfOwu971M73LzxQ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</sheetPr>
  <dimension ref="A52:D124"/>
  <sheetViews>
    <sheetView showGridLines="0" workbookViewId="0">
      <selection activeCell="H28" sqref="H28"/>
    </sheetView>
  </sheetViews>
  <sheetFormatPr defaultRowHeight="15" x14ac:dyDescent="0.25"/>
  <cols>
    <col min="2" max="2" width="12.5703125" customWidth="1"/>
    <col min="3" max="3" width="16.140625" customWidth="1"/>
  </cols>
  <sheetData>
    <row r="52" spans="4:4" x14ac:dyDescent="0.25">
      <c r="D52" s="35"/>
    </row>
    <row r="106" spans="1:3" x14ac:dyDescent="0.25">
      <c r="A106" s="36" t="s">
        <v>22</v>
      </c>
      <c r="B106" s="36" t="s">
        <v>1</v>
      </c>
      <c r="C106" s="36" t="s">
        <v>73</v>
      </c>
    </row>
    <row r="107" spans="1:3" x14ac:dyDescent="0.25">
      <c r="A107" s="1">
        <v>1</v>
      </c>
      <c r="B107" s="2">
        <f>100-'Cria e Recria'!N15</f>
        <v>0.70000000000000284</v>
      </c>
      <c r="C107" s="2" t="e">
        <f>100-'Cria e Recria'!M15</f>
        <v>#VALUE!</v>
      </c>
    </row>
    <row r="108" spans="1:3" x14ac:dyDescent="0.25">
      <c r="A108" s="1">
        <f>A107+1</f>
        <v>2</v>
      </c>
      <c r="B108" s="2">
        <f>100-'Cria e Recria'!N16</f>
        <v>0.81999999999999318</v>
      </c>
      <c r="C108" s="2" t="e">
        <f>100-'Cria e Recria'!M16</f>
        <v>#VALUE!</v>
      </c>
    </row>
    <row r="109" spans="1:3" x14ac:dyDescent="0.25">
      <c r="A109" s="1">
        <f t="shared" ref="A109:A124" si="0">A108+1</f>
        <v>3</v>
      </c>
      <c r="B109" s="2">
        <f>100-'Cria e Recria'!N17</f>
        <v>0.93999999999999773</v>
      </c>
      <c r="C109" s="2" t="e">
        <f>100-'Cria e Recria'!M17</f>
        <v>#VALUE!</v>
      </c>
    </row>
    <row r="110" spans="1:3" x14ac:dyDescent="0.25">
      <c r="A110" s="1">
        <f t="shared" si="0"/>
        <v>4</v>
      </c>
      <c r="B110" s="2">
        <f>100-'Cria e Recria'!N18</f>
        <v>1.0600000000000023</v>
      </c>
      <c r="C110" s="2" t="e">
        <f>100-'Cria e Recria'!M18</f>
        <v>#VALUE!</v>
      </c>
    </row>
    <row r="111" spans="1:3" x14ac:dyDescent="0.25">
      <c r="A111" s="1">
        <f t="shared" si="0"/>
        <v>5</v>
      </c>
      <c r="B111" s="2">
        <f>100-'Cria e Recria'!N19</f>
        <v>1.1800000000000068</v>
      </c>
      <c r="C111" s="2" t="e">
        <f>100-'Cria e Recria'!M19</f>
        <v>#VALUE!</v>
      </c>
    </row>
    <row r="112" spans="1:3" x14ac:dyDescent="0.25">
      <c r="A112" s="1">
        <f t="shared" si="0"/>
        <v>6</v>
      </c>
      <c r="B112" s="2">
        <f>100-'Cria e Recria'!N20</f>
        <v>1.2999999999999972</v>
      </c>
      <c r="C112" s="2" t="e">
        <f>100-'Cria e Recria'!M20</f>
        <v>#VALUE!</v>
      </c>
    </row>
    <row r="113" spans="1:3" x14ac:dyDescent="0.25">
      <c r="A113" s="1">
        <f t="shared" si="0"/>
        <v>7</v>
      </c>
      <c r="B113" s="2">
        <f>100-'Cria e Recria'!N21</f>
        <v>1.4200000000000017</v>
      </c>
      <c r="C113" s="2" t="e">
        <f>100-'Cria e Recria'!M21</f>
        <v>#VALUE!</v>
      </c>
    </row>
    <row r="114" spans="1:3" x14ac:dyDescent="0.25">
      <c r="A114" s="1">
        <f t="shared" si="0"/>
        <v>8</v>
      </c>
      <c r="B114" s="2">
        <f>100-'Cria e Recria'!N22</f>
        <v>1.5400000000000063</v>
      </c>
      <c r="C114" s="2" t="e">
        <f>100-'Cria e Recria'!M22</f>
        <v>#VALUE!</v>
      </c>
    </row>
    <row r="115" spans="1:3" x14ac:dyDescent="0.25">
      <c r="A115" s="1">
        <f t="shared" si="0"/>
        <v>9</v>
      </c>
      <c r="B115" s="2">
        <f>100-'Cria e Recria'!N23</f>
        <v>1.6599999999999966</v>
      </c>
      <c r="C115" s="2" t="e">
        <f>100-'Cria e Recria'!M23</f>
        <v>#VALUE!</v>
      </c>
    </row>
    <row r="116" spans="1:3" x14ac:dyDescent="0.25">
      <c r="A116" s="1">
        <f t="shared" si="0"/>
        <v>10</v>
      </c>
      <c r="B116" s="2">
        <f>100-'Cria e Recria'!N24</f>
        <v>1.7800000000000011</v>
      </c>
      <c r="C116" s="2" t="e">
        <f>100-'Cria e Recria'!M24</f>
        <v>#VALUE!</v>
      </c>
    </row>
    <row r="117" spans="1:3" x14ac:dyDescent="0.25">
      <c r="A117" s="1">
        <f t="shared" si="0"/>
        <v>11</v>
      </c>
      <c r="B117" s="2">
        <f>100-'Cria e Recria'!N25</f>
        <v>1.9000000000000057</v>
      </c>
      <c r="C117" s="2" t="e">
        <f>100-'Cria e Recria'!M25</f>
        <v>#VALUE!</v>
      </c>
    </row>
    <row r="118" spans="1:3" x14ac:dyDescent="0.25">
      <c r="A118" s="1">
        <f t="shared" si="0"/>
        <v>12</v>
      </c>
      <c r="B118" s="2">
        <f>100-'Cria e Recria'!N26</f>
        <v>2.019999999999996</v>
      </c>
      <c r="C118" s="2" t="e">
        <f>100-'Cria e Recria'!M26</f>
        <v>#VALUE!</v>
      </c>
    </row>
    <row r="119" spans="1:3" x14ac:dyDescent="0.25">
      <c r="A119" s="1">
        <f>A118+1</f>
        <v>13</v>
      </c>
      <c r="B119" s="2">
        <f>100-'Cria e Recria'!N27</f>
        <v>2.1400000000000006</v>
      </c>
      <c r="C119" s="2" t="e">
        <f>100-'Cria e Recria'!M27</f>
        <v>#VALUE!</v>
      </c>
    </row>
    <row r="120" spans="1:3" x14ac:dyDescent="0.25">
      <c r="A120" s="1">
        <f t="shared" si="0"/>
        <v>14</v>
      </c>
      <c r="B120" s="2">
        <f>100-'Cria e Recria'!N28</f>
        <v>2.2600000000000051</v>
      </c>
      <c r="C120" s="2" t="e">
        <f>100-'Cria e Recria'!M28</f>
        <v>#VALUE!</v>
      </c>
    </row>
    <row r="121" spans="1:3" x14ac:dyDescent="0.25">
      <c r="A121" s="1">
        <f t="shared" si="0"/>
        <v>15</v>
      </c>
      <c r="B121" s="2">
        <f>100-'Cria e Recria'!N29</f>
        <v>2.3799999999999955</v>
      </c>
      <c r="C121" s="2" t="e">
        <f>100-'Cria e Recria'!M29</f>
        <v>#VALUE!</v>
      </c>
    </row>
    <row r="122" spans="1:3" x14ac:dyDescent="0.25">
      <c r="A122" s="1">
        <f t="shared" si="0"/>
        <v>16</v>
      </c>
      <c r="B122" s="2">
        <f>100-'Cria e Recria'!N30</f>
        <v>2.5</v>
      </c>
      <c r="C122" s="2" t="e">
        <f>100-'Cria e Recria'!M30</f>
        <v>#VALUE!</v>
      </c>
    </row>
    <row r="123" spans="1:3" x14ac:dyDescent="0.25">
      <c r="A123" s="1">
        <f t="shared" si="0"/>
        <v>17</v>
      </c>
      <c r="B123" s="2">
        <f>100-'Cria e Recria'!N31</f>
        <v>2.6200000000000045</v>
      </c>
      <c r="C123" s="2" t="e">
        <f>100-'Cria e Recria'!M31</f>
        <v>#VALUE!</v>
      </c>
    </row>
    <row r="124" spans="1:3" x14ac:dyDescent="0.25">
      <c r="A124" s="1">
        <f t="shared" si="0"/>
        <v>18</v>
      </c>
      <c r="B124" s="2">
        <f>100-'Cria e Recria'!N32</f>
        <v>2.7399999999999949</v>
      </c>
      <c r="C124" s="2" t="e">
        <f>100-'Cria e Recria'!M32</f>
        <v>#VALUE!</v>
      </c>
    </row>
  </sheetData>
  <sheetProtection password="C6EC" sheet="1"/>
  <phoneticPr fontId="7" type="noConversion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00"/>
  <sheetViews>
    <sheetView showGridLines="0" tabSelected="1" zoomScale="80" zoomScaleNormal="80" workbookViewId="0">
      <pane xSplit="2" ySplit="13" topLeftCell="C14" activePane="bottomRight" state="frozen"/>
      <selection pane="topRight" activeCell="C1" sqref="C1"/>
      <selection pane="bottomLeft" activeCell="A15" sqref="A15"/>
      <selection pane="bottomRight" activeCell="C16" activeCellId="7" sqref="C87 C77 C67 C57 C47 C37 C27 C16"/>
    </sheetView>
  </sheetViews>
  <sheetFormatPr defaultRowHeight="15" x14ac:dyDescent="0.25"/>
  <cols>
    <col min="1" max="1" width="12.140625" style="3" customWidth="1"/>
    <col min="2" max="2" width="9.140625" style="3"/>
    <col min="3" max="3" width="12.28515625" style="3" customWidth="1"/>
    <col min="4" max="4" width="12.7109375" style="3" customWidth="1"/>
    <col min="5" max="5" width="16" style="3" bestFit="1" customWidth="1"/>
    <col min="6" max="6" width="12.7109375" style="3" bestFit="1" customWidth="1"/>
    <col min="7" max="7" width="12.85546875" style="3" customWidth="1"/>
    <col min="8" max="8" width="12.5703125" style="3" customWidth="1"/>
    <col min="9" max="9" width="11" style="3" customWidth="1"/>
    <col min="10" max="10" width="13.5703125" style="3" bestFit="1" customWidth="1"/>
    <col min="11" max="11" width="11.42578125" style="3" customWidth="1"/>
    <col min="12" max="12" width="12.7109375" style="3" customWidth="1"/>
    <col min="13" max="13" width="12.42578125" style="3" customWidth="1"/>
    <col min="14" max="14" width="10.140625" style="3" customWidth="1"/>
    <col min="15" max="16" width="9.28515625" style="3" customWidth="1"/>
    <col min="17" max="17" width="7.7109375" style="3" customWidth="1"/>
    <col min="18" max="18" width="10.28515625" style="3" customWidth="1"/>
    <col min="19" max="19" width="13" style="3" customWidth="1"/>
    <col min="20" max="20" width="12.140625" style="3" customWidth="1"/>
    <col min="21" max="21" width="10.85546875" style="3" customWidth="1"/>
    <col min="22" max="22" width="10.7109375" style="3" customWidth="1"/>
    <col min="23" max="23" width="8.5703125" style="3" customWidth="1"/>
    <col min="24" max="24" width="8.5703125" style="4" customWidth="1"/>
    <col min="25" max="25" width="11.85546875" style="3" customWidth="1"/>
    <col min="26" max="26" width="36.28515625" style="3" customWidth="1"/>
    <col min="27" max="27" width="26" style="3" customWidth="1"/>
    <col min="28" max="28" width="5.28515625" style="3" customWidth="1"/>
    <col min="29" max="29" width="33.140625" style="3" bestFit="1" customWidth="1"/>
    <col min="30" max="16384" width="9.140625" style="3"/>
  </cols>
  <sheetData>
    <row r="1" spans="1:29" customFormat="1" ht="23.25" x14ac:dyDescent="0.35">
      <c r="A1" s="126" t="s">
        <v>20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</row>
    <row r="2" spans="1:29" customFormat="1" x14ac:dyDescent="0.25">
      <c r="X2" s="19"/>
    </row>
    <row r="3" spans="1:29" customFormat="1" ht="23.25" x14ac:dyDescent="0.35">
      <c r="A3" s="126" t="s">
        <v>77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</row>
    <row r="4" spans="1:29" customFormat="1" ht="15" customHeight="1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8"/>
      <c r="N4" s="15"/>
      <c r="O4" s="15"/>
      <c r="P4" s="19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9" customFormat="1" ht="15" customHeigh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8"/>
      <c r="N5" s="15"/>
      <c r="O5" s="15"/>
      <c r="P5" s="19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3"/>
      <c r="AC5" s="3"/>
    </row>
    <row r="6" spans="1:29" ht="15" customHeight="1" x14ac:dyDescent="0.35">
      <c r="A6" s="10" t="s">
        <v>53</v>
      </c>
      <c r="B6" s="122"/>
      <c r="C6" s="122"/>
      <c r="D6"/>
      <c r="E6"/>
      <c r="F6"/>
      <c r="G6"/>
      <c r="H6" s="10" t="s">
        <v>56</v>
      </c>
      <c r="I6"/>
      <c r="J6" s="133"/>
      <c r="K6" s="134"/>
      <c r="L6" s="4"/>
      <c r="M6"/>
      <c r="N6" s="23" t="s">
        <v>63</v>
      </c>
      <c r="P6" s="15"/>
      <c r="Q6" s="160"/>
      <c r="R6" s="161"/>
      <c r="U6" s="10" t="s">
        <v>19</v>
      </c>
      <c r="W6" s="15"/>
      <c r="X6" s="122"/>
      <c r="Y6" s="122"/>
    </row>
    <row r="7" spans="1:29" ht="15" customHeight="1" x14ac:dyDescent="0.35">
      <c r="A7" s="10" t="s">
        <v>54</v>
      </c>
      <c r="B7" s="133"/>
      <c r="C7" s="134"/>
      <c r="D7"/>
      <c r="E7"/>
      <c r="F7"/>
      <c r="G7"/>
      <c r="H7" s="10" t="s">
        <v>59</v>
      </c>
      <c r="I7"/>
      <c r="J7" s="136"/>
      <c r="K7" s="136"/>
      <c r="L7" s="118"/>
      <c r="M7"/>
      <c r="N7" s="23" t="s">
        <v>64</v>
      </c>
      <c r="P7" s="15"/>
      <c r="Q7" s="160"/>
      <c r="R7" s="161"/>
      <c r="U7" s="22" t="s">
        <v>76</v>
      </c>
      <c r="W7" s="15"/>
      <c r="X7" s="122"/>
      <c r="Y7" s="122"/>
    </row>
    <row r="8" spans="1:29" customFormat="1" ht="15" customHeight="1" x14ac:dyDescent="0.35">
      <c r="G8" s="21"/>
      <c r="R8" s="15"/>
      <c r="S8" s="15"/>
      <c r="T8" s="15"/>
      <c r="U8" s="10" t="s">
        <v>65</v>
      </c>
      <c r="V8" s="3"/>
      <c r="W8" s="15"/>
      <c r="X8" s="122"/>
      <c r="Y8" s="122"/>
      <c r="Z8" s="3"/>
      <c r="AA8" s="3"/>
      <c r="AB8" s="3"/>
      <c r="AC8" s="3"/>
    </row>
    <row r="9" spans="1:29" customFormat="1" ht="15" customHeight="1" x14ac:dyDescent="0.35">
      <c r="A9" s="20"/>
      <c r="B9" s="15"/>
      <c r="C9" s="15"/>
      <c r="D9" s="15"/>
      <c r="E9" s="20"/>
      <c r="F9" s="20"/>
      <c r="G9" s="15"/>
      <c r="H9" s="15"/>
      <c r="I9" s="22"/>
      <c r="J9" s="22"/>
      <c r="K9" s="22"/>
      <c r="L9" s="22"/>
      <c r="M9" s="22"/>
      <c r="N9" s="22"/>
      <c r="O9" s="22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9" s="71" customFormat="1" x14ac:dyDescent="0.25">
      <c r="A10" s="150" t="s">
        <v>17</v>
      </c>
      <c r="B10" s="138" t="s">
        <v>0</v>
      </c>
      <c r="C10" s="157" t="s">
        <v>23</v>
      </c>
      <c r="D10" s="157"/>
      <c r="E10" s="157"/>
      <c r="F10" s="157"/>
      <c r="G10" s="157"/>
      <c r="H10" s="157"/>
      <c r="I10" s="158" t="s">
        <v>11</v>
      </c>
      <c r="J10" s="158"/>
      <c r="K10" s="158"/>
      <c r="L10" s="158"/>
      <c r="M10" s="158"/>
      <c r="N10" s="153" t="s">
        <v>69</v>
      </c>
      <c r="O10" s="154"/>
      <c r="P10" s="155"/>
      <c r="Q10" s="156" t="s">
        <v>70</v>
      </c>
      <c r="R10" s="155"/>
      <c r="S10" s="153" t="s">
        <v>6</v>
      </c>
      <c r="T10" s="154"/>
      <c r="U10" s="155"/>
      <c r="V10" s="138" t="s">
        <v>14</v>
      </c>
      <c r="W10" s="144" t="s">
        <v>92</v>
      </c>
      <c r="X10" s="145" t="s">
        <v>93</v>
      </c>
      <c r="Y10" s="159" t="s">
        <v>15</v>
      </c>
      <c r="Z10" s="138" t="s">
        <v>10</v>
      </c>
    </row>
    <row r="11" spans="1:29" s="71" customFormat="1" ht="45" x14ac:dyDescent="0.25">
      <c r="A11" s="151"/>
      <c r="B11" s="139"/>
      <c r="C11" s="24" t="s">
        <v>1</v>
      </c>
      <c r="D11" s="24" t="s">
        <v>30</v>
      </c>
      <c r="E11" s="24" t="s">
        <v>80</v>
      </c>
      <c r="F11" s="24" t="s">
        <v>79</v>
      </c>
      <c r="G11" s="25" t="s">
        <v>5</v>
      </c>
      <c r="H11" s="25" t="s">
        <v>4</v>
      </c>
      <c r="I11" s="24" t="s">
        <v>36</v>
      </c>
      <c r="J11" s="24" t="s">
        <v>13</v>
      </c>
      <c r="K11" s="24" t="s">
        <v>89</v>
      </c>
      <c r="L11" s="24" t="s">
        <v>84</v>
      </c>
      <c r="M11" s="24" t="s">
        <v>85</v>
      </c>
      <c r="N11" s="97" t="s">
        <v>88</v>
      </c>
      <c r="O11" s="97" t="s">
        <v>86</v>
      </c>
      <c r="P11" s="97" t="s">
        <v>87</v>
      </c>
      <c r="Q11" s="97" t="s">
        <v>91</v>
      </c>
      <c r="R11" s="97" t="s">
        <v>90</v>
      </c>
      <c r="S11" s="26" t="s">
        <v>7</v>
      </c>
      <c r="T11" s="26" t="s">
        <v>68</v>
      </c>
      <c r="U11" s="26" t="s">
        <v>8</v>
      </c>
      <c r="V11" s="140"/>
      <c r="W11" s="144"/>
      <c r="X11" s="146"/>
      <c r="Y11" s="159"/>
      <c r="Z11" s="140"/>
    </row>
    <row r="12" spans="1:29" customFormat="1" x14ac:dyDescent="0.25">
      <c r="A12" s="151"/>
      <c r="B12" s="139"/>
      <c r="C12" s="27" t="s">
        <v>24</v>
      </c>
      <c r="D12" s="27" t="s">
        <v>25</v>
      </c>
      <c r="E12" s="27" t="s">
        <v>26</v>
      </c>
      <c r="F12" s="27"/>
      <c r="G12" s="27"/>
      <c r="H12" s="27"/>
      <c r="I12" s="27" t="s">
        <v>27</v>
      </c>
      <c r="J12" s="27" t="s">
        <v>28</v>
      </c>
      <c r="K12" s="147" t="s">
        <v>37</v>
      </c>
      <c r="L12" s="27"/>
      <c r="M12" s="27"/>
      <c r="N12" s="27"/>
      <c r="O12" s="27"/>
      <c r="P12" s="27"/>
      <c r="Q12" s="27"/>
      <c r="R12" s="27"/>
      <c r="S12" s="27" t="s">
        <v>29</v>
      </c>
      <c r="T12" s="149" t="s">
        <v>39</v>
      </c>
      <c r="U12" s="27"/>
      <c r="V12" s="28"/>
      <c r="W12" s="27"/>
      <c r="X12" s="27"/>
      <c r="Y12" s="27"/>
      <c r="Z12" s="28"/>
    </row>
    <row r="13" spans="1:29" customFormat="1" x14ac:dyDescent="0.25">
      <c r="A13" s="152"/>
      <c r="B13" s="140"/>
      <c r="C13" s="27"/>
      <c r="D13" s="27" t="s">
        <v>32</v>
      </c>
      <c r="E13" s="27" t="s">
        <v>34</v>
      </c>
      <c r="F13" s="27"/>
      <c r="G13" s="27" t="s">
        <v>33</v>
      </c>
      <c r="H13" s="27"/>
      <c r="I13" s="27"/>
      <c r="J13" s="27" t="s">
        <v>35</v>
      </c>
      <c r="K13" s="148"/>
      <c r="L13" s="27"/>
      <c r="M13" s="27"/>
      <c r="N13" s="27" t="s">
        <v>38</v>
      </c>
      <c r="O13" s="27"/>
      <c r="P13" s="27"/>
      <c r="Q13" s="27"/>
      <c r="R13" s="27"/>
      <c r="S13" s="27"/>
      <c r="T13" s="149"/>
      <c r="U13" s="27"/>
      <c r="V13" s="28" t="s">
        <v>40</v>
      </c>
      <c r="W13" s="27"/>
      <c r="X13" s="27"/>
      <c r="Y13" s="27"/>
      <c r="Z13" s="28"/>
    </row>
    <row r="14" spans="1:29" x14ac:dyDescent="0.25">
      <c r="A14" s="12" t="str">
        <f>'Cria e Recria'!A31</f>
        <v/>
      </c>
      <c r="B14" s="13">
        <v>17</v>
      </c>
      <c r="C14" s="177"/>
      <c r="D14" s="62">
        <f>J7</f>
        <v>0</v>
      </c>
      <c r="E14" s="2" t="str">
        <f>'Cria e Recria'!L31</f>
        <v/>
      </c>
      <c r="F14" s="2"/>
      <c r="G14" s="2" t="str">
        <f>'Cria e Recria'!M31</f>
        <v/>
      </c>
      <c r="H14" s="2">
        <v>97.38</v>
      </c>
      <c r="I14" s="70"/>
      <c r="J14" s="60" t="str">
        <f>IF(I14="","",I14)</f>
        <v/>
      </c>
      <c r="K14" s="2" t="str">
        <f t="shared" ref="K14:K45" si="0">IF(I14="","",(I14/D14/7)*100)</f>
        <v/>
      </c>
      <c r="L14" s="2"/>
      <c r="M14" s="1"/>
      <c r="N14" s="73" t="str">
        <f t="shared" ref="N14:N45" si="1">IF(I14="","",J14/$D$15)</f>
        <v/>
      </c>
      <c r="O14" s="73"/>
      <c r="P14" s="31"/>
      <c r="Q14" s="69"/>
      <c r="R14" s="1"/>
      <c r="S14" s="70" t="str">
        <f>IF('Cria e Recria'!O31="","",'Cria e Recria'!O31)</f>
        <v/>
      </c>
      <c r="T14" s="14" t="str">
        <f>'Cria e Recria'!P31</f>
        <v/>
      </c>
      <c r="U14" s="81">
        <v>75</v>
      </c>
      <c r="V14" s="32" t="str">
        <f t="shared" ref="V14:V45" si="2">IF(S14="","",(S14/I14)*12)</f>
        <v/>
      </c>
      <c r="W14" s="176" t="str">
        <f>IF('Cria e Recria'!R31="","",'Cria e Recria'!R31)</f>
        <v/>
      </c>
      <c r="X14" s="60">
        <v>1290</v>
      </c>
      <c r="Y14" s="69"/>
      <c r="Z14" s="53"/>
    </row>
    <row r="15" spans="1:29" x14ac:dyDescent="0.25">
      <c r="A15" s="12" t="str">
        <f>'Cria e Recria'!A32</f>
        <v/>
      </c>
      <c r="B15" s="13">
        <f>18</f>
        <v>18</v>
      </c>
      <c r="C15" s="177"/>
      <c r="D15" s="62">
        <f>D14-C15</f>
        <v>0</v>
      </c>
      <c r="E15" s="2" t="str">
        <f>'Cria e Recria'!L32</f>
        <v/>
      </c>
      <c r="F15" s="2"/>
      <c r="G15" s="2" t="str">
        <f>'Cria e Recria'!M32</f>
        <v/>
      </c>
      <c r="H15" s="2">
        <v>97.25</v>
      </c>
      <c r="I15" s="70"/>
      <c r="J15" s="60" t="str">
        <f>IF(I15="","",I15+J14)</f>
        <v/>
      </c>
      <c r="K15" s="2" t="str">
        <f t="shared" si="0"/>
        <v/>
      </c>
      <c r="L15" s="2"/>
      <c r="M15" s="1"/>
      <c r="N15" s="73" t="str">
        <f t="shared" si="1"/>
        <v/>
      </c>
      <c r="O15" s="73"/>
      <c r="P15" s="31"/>
      <c r="Q15" s="69"/>
      <c r="R15" s="1"/>
      <c r="S15" s="70" t="str">
        <f>IF('Cria e Recria'!O32="","",'Cria e Recria'!O32)</f>
        <v/>
      </c>
      <c r="T15" s="14" t="str">
        <f>'Cria e Recria'!P32</f>
        <v/>
      </c>
      <c r="U15" s="81">
        <v>79</v>
      </c>
      <c r="V15" s="32" t="str">
        <f t="shared" si="2"/>
        <v/>
      </c>
      <c r="W15" s="176"/>
      <c r="X15" s="60">
        <v>1342</v>
      </c>
      <c r="Y15" s="69"/>
      <c r="Z15" s="76"/>
    </row>
    <row r="16" spans="1:29" s="49" customFormat="1" x14ac:dyDescent="0.25">
      <c r="A16" s="43" t="str">
        <f>IF('Cria e Recria'!L$7="","",A15+7)</f>
        <v/>
      </c>
      <c r="B16" s="44">
        <f>19</f>
        <v>19</v>
      </c>
      <c r="C16" s="45"/>
      <c r="D16" s="63" t="str">
        <f>IF(C16="","",D15-C16)</f>
        <v/>
      </c>
      <c r="E16" s="46" t="str">
        <f>IF(C16="","",(C16/D15)*100)</f>
        <v/>
      </c>
      <c r="F16" s="46">
        <v>0.13</v>
      </c>
      <c r="G16" s="46" t="str">
        <f>IF(C16="","",(D16/D$15)*100)</f>
        <v/>
      </c>
      <c r="H16" s="46">
        <v>99.87</v>
      </c>
      <c r="I16" s="65"/>
      <c r="J16" s="66" t="str">
        <f t="shared" ref="J16:J79" si="3">IF(I16="","",I16+J15)</f>
        <v/>
      </c>
      <c r="K16" s="46" t="str">
        <f t="shared" si="0"/>
        <v/>
      </c>
      <c r="L16" s="95">
        <v>9.8000000000000007</v>
      </c>
      <c r="M16" s="82">
        <v>10.199999999999999</v>
      </c>
      <c r="N16" s="74" t="str">
        <f t="shared" si="1"/>
        <v/>
      </c>
      <c r="O16" s="98">
        <v>0.68599999999999994</v>
      </c>
      <c r="P16" s="83">
        <v>0.71399999999999997</v>
      </c>
      <c r="Q16" s="47"/>
      <c r="R16" s="84">
        <v>41.3</v>
      </c>
      <c r="S16" s="65"/>
      <c r="T16" s="52" t="str">
        <f t="shared" ref="T16:T47" si="4">IF(S16="","",(S16/D16/7)*1000)</f>
        <v/>
      </c>
      <c r="U16" s="85">
        <v>83</v>
      </c>
      <c r="V16" s="48" t="str">
        <f t="shared" si="2"/>
        <v/>
      </c>
      <c r="W16" s="68"/>
      <c r="X16" s="66">
        <v>1391</v>
      </c>
      <c r="Y16" s="45"/>
      <c r="Z16" s="76"/>
    </row>
    <row r="17" spans="1:26" x14ac:dyDescent="0.25">
      <c r="A17" s="56" t="str">
        <f>IF('Cria e Recria'!L$7="","",A16+7)</f>
        <v/>
      </c>
      <c r="B17" s="13">
        <f t="shared" ref="B17:B48" si="5">B16+1</f>
        <v>20</v>
      </c>
      <c r="C17" s="177"/>
      <c r="D17" s="64" t="str">
        <f>IF(C17="","",D16-C17)</f>
        <v/>
      </c>
      <c r="E17" s="58" t="str">
        <f>IF(C17="","",(C17/D16)*100)</f>
        <v/>
      </c>
      <c r="F17" s="58">
        <v>0.13</v>
      </c>
      <c r="G17" s="58" t="str">
        <f>IF(C17="","",(D17/D$15)*100)</f>
        <v/>
      </c>
      <c r="H17" s="58">
        <v>99.740000000000009</v>
      </c>
      <c r="I17" s="72"/>
      <c r="J17" s="60" t="str">
        <f t="shared" si="3"/>
        <v/>
      </c>
      <c r="K17" s="2" t="str">
        <f t="shared" si="0"/>
        <v/>
      </c>
      <c r="L17" s="38">
        <v>36.75</v>
      </c>
      <c r="M17" s="86">
        <v>38.25</v>
      </c>
      <c r="N17" s="73" t="str">
        <f t="shared" si="1"/>
        <v/>
      </c>
      <c r="O17" s="99">
        <v>3.234</v>
      </c>
      <c r="P17" s="87">
        <v>3.3659999999999997</v>
      </c>
      <c r="Q17" s="33"/>
      <c r="R17" s="30">
        <v>43.8</v>
      </c>
      <c r="S17" s="70"/>
      <c r="T17" s="57" t="str">
        <f t="shared" si="4"/>
        <v/>
      </c>
      <c r="U17" s="81">
        <v>88</v>
      </c>
      <c r="V17" s="32" t="str">
        <f t="shared" si="2"/>
        <v/>
      </c>
      <c r="W17" s="67"/>
      <c r="X17" s="60">
        <v>1438</v>
      </c>
      <c r="Y17" s="69"/>
      <c r="Z17" s="76"/>
    </row>
    <row r="18" spans="1:26" x14ac:dyDescent="0.25">
      <c r="A18" s="56" t="str">
        <f>IF('Cria e Recria'!L$7="","",A17+7)</f>
        <v/>
      </c>
      <c r="B18" s="13">
        <f t="shared" si="5"/>
        <v>21</v>
      </c>
      <c r="C18" s="177"/>
      <c r="D18" s="64" t="str">
        <f t="shared" ref="D18:D81" si="6">IF(C18="","",D17-C18)</f>
        <v/>
      </c>
      <c r="E18" s="58" t="str">
        <f t="shared" ref="E18:E81" si="7">IF(C18="","",(C18/D17)*100)</f>
        <v/>
      </c>
      <c r="F18" s="58">
        <v>0.13</v>
      </c>
      <c r="G18" s="58" t="str">
        <f t="shared" ref="G18:G81" si="8">IF(C18="","",(D18/D$15)*100)</f>
        <v/>
      </c>
      <c r="H18" s="58">
        <v>99.610000000000014</v>
      </c>
      <c r="I18" s="67"/>
      <c r="J18" s="60" t="str">
        <f t="shared" si="3"/>
        <v/>
      </c>
      <c r="K18" s="2" t="str">
        <f t="shared" si="0"/>
        <v/>
      </c>
      <c r="L18" s="38">
        <v>54.39</v>
      </c>
      <c r="M18" s="86">
        <v>56.61</v>
      </c>
      <c r="N18" s="73" t="str">
        <f t="shared" si="1"/>
        <v/>
      </c>
      <c r="O18" s="99">
        <v>7.056</v>
      </c>
      <c r="P18" s="87">
        <v>7.3440000000000003</v>
      </c>
      <c r="Q18" s="33"/>
      <c r="R18" s="30">
        <v>46.4</v>
      </c>
      <c r="S18" s="70"/>
      <c r="T18" s="57" t="str">
        <f t="shared" si="4"/>
        <v/>
      </c>
      <c r="U18" s="88">
        <v>94</v>
      </c>
      <c r="V18" s="32" t="str">
        <f t="shared" si="2"/>
        <v/>
      </c>
      <c r="W18" s="67"/>
      <c r="X18" s="60">
        <v>1480</v>
      </c>
      <c r="Y18" s="69"/>
      <c r="Z18" s="76"/>
    </row>
    <row r="19" spans="1:26" x14ac:dyDescent="0.25">
      <c r="A19" s="56" t="str">
        <f>IF('Cria e Recria'!L$7="","",A18+7)</f>
        <v/>
      </c>
      <c r="B19" s="13">
        <f t="shared" si="5"/>
        <v>22</v>
      </c>
      <c r="C19" s="177"/>
      <c r="D19" s="64" t="str">
        <f t="shared" si="6"/>
        <v/>
      </c>
      <c r="E19" s="58" t="str">
        <f t="shared" si="7"/>
        <v/>
      </c>
      <c r="F19" s="58">
        <v>0.13</v>
      </c>
      <c r="G19" s="58" t="str">
        <f t="shared" si="8"/>
        <v/>
      </c>
      <c r="H19" s="58">
        <v>99.480000000000018</v>
      </c>
      <c r="I19" s="67"/>
      <c r="J19" s="60" t="str">
        <f t="shared" si="3"/>
        <v/>
      </c>
      <c r="K19" s="2" t="str">
        <f t="shared" si="0"/>
        <v/>
      </c>
      <c r="L19" s="38">
        <v>71.147999999999996</v>
      </c>
      <c r="M19" s="86">
        <v>74.051999999999992</v>
      </c>
      <c r="N19" s="73" t="str">
        <f t="shared" si="1"/>
        <v/>
      </c>
      <c r="O19" s="99">
        <v>12.054</v>
      </c>
      <c r="P19" s="87">
        <v>12.546000000000001</v>
      </c>
      <c r="Q19" s="33"/>
      <c r="R19" s="30">
        <v>48.8</v>
      </c>
      <c r="S19" s="70"/>
      <c r="T19" s="57" t="str">
        <f t="shared" si="4"/>
        <v/>
      </c>
      <c r="U19" s="14">
        <v>99.5</v>
      </c>
      <c r="V19" s="32" t="str">
        <f t="shared" si="2"/>
        <v/>
      </c>
      <c r="W19" s="67"/>
      <c r="X19" s="60">
        <v>1520</v>
      </c>
      <c r="Y19" s="69"/>
      <c r="Z19" s="76"/>
    </row>
    <row r="20" spans="1:26" x14ac:dyDescent="0.25">
      <c r="A20" s="56" t="str">
        <f>IF('Cria e Recria'!L$7="","",A19+7)</f>
        <v/>
      </c>
      <c r="B20" s="13">
        <f t="shared" si="5"/>
        <v>23</v>
      </c>
      <c r="C20" s="177"/>
      <c r="D20" s="64" t="str">
        <f t="shared" si="6"/>
        <v/>
      </c>
      <c r="E20" s="58" t="str">
        <f t="shared" si="7"/>
        <v/>
      </c>
      <c r="F20" s="58">
        <v>0.13</v>
      </c>
      <c r="G20" s="58" t="str">
        <f t="shared" si="8"/>
        <v/>
      </c>
      <c r="H20" s="58">
        <v>99.350000000000023</v>
      </c>
      <c r="I20" s="67"/>
      <c r="J20" s="60" t="str">
        <f t="shared" si="3"/>
        <v/>
      </c>
      <c r="K20" s="2" t="str">
        <f t="shared" si="0"/>
        <v/>
      </c>
      <c r="L20" s="38">
        <v>81.242000000000004</v>
      </c>
      <c r="M20" s="86">
        <v>84.558000000000007</v>
      </c>
      <c r="N20" s="73" t="str">
        <f t="shared" si="1"/>
        <v/>
      </c>
      <c r="O20" s="99">
        <v>17.738</v>
      </c>
      <c r="P20" s="87">
        <v>18.462000000000003</v>
      </c>
      <c r="Q20" s="33"/>
      <c r="R20" s="30">
        <v>51</v>
      </c>
      <c r="S20" s="70"/>
      <c r="T20" s="57" t="str">
        <f t="shared" si="4"/>
        <v/>
      </c>
      <c r="U20" s="14">
        <v>101</v>
      </c>
      <c r="V20" s="32" t="str">
        <f t="shared" si="2"/>
        <v/>
      </c>
      <c r="W20" s="67"/>
      <c r="X20" s="60">
        <v>1556</v>
      </c>
      <c r="Y20" s="69"/>
      <c r="Z20" s="76"/>
    </row>
    <row r="21" spans="1:26" x14ac:dyDescent="0.25">
      <c r="A21" s="56" t="str">
        <f>IF('Cria e Recria'!L$7="","",A20+7)</f>
        <v/>
      </c>
      <c r="B21" s="13">
        <f t="shared" si="5"/>
        <v>24</v>
      </c>
      <c r="C21" s="177"/>
      <c r="D21" s="64" t="str">
        <f t="shared" si="6"/>
        <v/>
      </c>
      <c r="E21" s="58" t="str">
        <f t="shared" si="7"/>
        <v/>
      </c>
      <c r="F21" s="58">
        <v>0.13</v>
      </c>
      <c r="G21" s="58" t="str">
        <f t="shared" si="8"/>
        <v/>
      </c>
      <c r="H21" s="58">
        <v>99.220000000000027</v>
      </c>
      <c r="I21" s="67"/>
      <c r="J21" s="60" t="str">
        <f t="shared" si="3"/>
        <v/>
      </c>
      <c r="K21" s="2" t="str">
        <f t="shared" si="0"/>
        <v/>
      </c>
      <c r="L21" s="38">
        <v>87.122</v>
      </c>
      <c r="M21" s="86">
        <v>90.678000000000011</v>
      </c>
      <c r="N21" s="73" t="str">
        <f t="shared" si="1"/>
        <v/>
      </c>
      <c r="O21" s="99">
        <v>23.814</v>
      </c>
      <c r="P21" s="87">
        <v>24.786000000000001</v>
      </c>
      <c r="Q21" s="33"/>
      <c r="R21" s="30">
        <v>52.9</v>
      </c>
      <c r="S21" s="70"/>
      <c r="T21" s="57" t="str">
        <f t="shared" si="4"/>
        <v/>
      </c>
      <c r="U21" s="14">
        <v>102</v>
      </c>
      <c r="V21" s="32" t="str">
        <f t="shared" si="2"/>
        <v/>
      </c>
      <c r="W21" s="67"/>
      <c r="X21" s="60">
        <v>1585</v>
      </c>
      <c r="Y21" s="69"/>
      <c r="Z21" s="76"/>
    </row>
    <row r="22" spans="1:26" x14ac:dyDescent="0.25">
      <c r="A22" s="56" t="str">
        <f>IF('Cria e Recria'!L$7="","",A21+7)</f>
        <v/>
      </c>
      <c r="B22" s="13">
        <f t="shared" si="5"/>
        <v>25</v>
      </c>
      <c r="C22" s="177"/>
      <c r="D22" s="64" t="str">
        <f t="shared" si="6"/>
        <v/>
      </c>
      <c r="E22" s="58" t="str">
        <f t="shared" si="7"/>
        <v/>
      </c>
      <c r="F22" s="58">
        <v>0.13</v>
      </c>
      <c r="G22" s="58" t="str">
        <f t="shared" si="8"/>
        <v/>
      </c>
      <c r="H22" s="58">
        <v>99.090000000000032</v>
      </c>
      <c r="I22" s="67"/>
      <c r="J22" s="60" t="str">
        <f t="shared" si="3"/>
        <v/>
      </c>
      <c r="K22" s="2" t="str">
        <f t="shared" si="0"/>
        <v/>
      </c>
      <c r="L22" s="38">
        <v>90.257999999999996</v>
      </c>
      <c r="M22" s="86">
        <v>93.941999999999993</v>
      </c>
      <c r="N22" s="73" t="str">
        <f t="shared" si="1"/>
        <v/>
      </c>
      <c r="O22" s="99">
        <v>30.085999999999999</v>
      </c>
      <c r="P22" s="87">
        <v>31.314</v>
      </c>
      <c r="Q22" s="33"/>
      <c r="R22" s="30">
        <v>54.6</v>
      </c>
      <c r="S22" s="70"/>
      <c r="T22" s="57" t="str">
        <f t="shared" si="4"/>
        <v/>
      </c>
      <c r="U22" s="14">
        <v>102</v>
      </c>
      <c r="V22" s="32" t="str">
        <f t="shared" si="2"/>
        <v/>
      </c>
      <c r="W22" s="67"/>
      <c r="X22" s="60">
        <v>1610</v>
      </c>
      <c r="Y22" s="69"/>
      <c r="Z22" s="76"/>
    </row>
    <row r="23" spans="1:26" x14ac:dyDescent="0.25">
      <c r="A23" s="56" t="str">
        <f>IF('Cria e Recria'!L$7="","",A22+7)</f>
        <v/>
      </c>
      <c r="B23" s="13">
        <f t="shared" si="5"/>
        <v>26</v>
      </c>
      <c r="C23" s="177"/>
      <c r="D23" s="64" t="str">
        <f t="shared" si="6"/>
        <v/>
      </c>
      <c r="E23" s="58" t="str">
        <f t="shared" si="7"/>
        <v/>
      </c>
      <c r="F23" s="58">
        <v>0.13</v>
      </c>
      <c r="G23" s="58" t="str">
        <f t="shared" si="8"/>
        <v/>
      </c>
      <c r="H23" s="58">
        <v>98.960000000000036</v>
      </c>
      <c r="I23" s="67"/>
      <c r="J23" s="60" t="str">
        <f t="shared" si="3"/>
        <v/>
      </c>
      <c r="K23" s="2" t="str">
        <f t="shared" si="0"/>
        <v/>
      </c>
      <c r="L23" s="38">
        <v>92.022000000000006</v>
      </c>
      <c r="M23" s="86">
        <v>95.778000000000006</v>
      </c>
      <c r="N23" s="73" t="str">
        <f t="shared" si="1"/>
        <v/>
      </c>
      <c r="O23" s="99">
        <v>36.456000000000003</v>
      </c>
      <c r="P23" s="87">
        <v>37.944000000000003</v>
      </c>
      <c r="Q23" s="33"/>
      <c r="R23" s="30">
        <v>55.8</v>
      </c>
      <c r="S23" s="70"/>
      <c r="T23" s="57" t="str">
        <f t="shared" si="4"/>
        <v/>
      </c>
      <c r="U23" s="14">
        <v>102</v>
      </c>
      <c r="V23" s="32" t="str">
        <f t="shared" si="2"/>
        <v/>
      </c>
      <c r="W23" s="67"/>
      <c r="X23" s="60">
        <v>1630</v>
      </c>
      <c r="Y23" s="69"/>
      <c r="Z23" s="76"/>
    </row>
    <row r="24" spans="1:26" x14ac:dyDescent="0.25">
      <c r="A24" s="56" t="str">
        <f>IF('Cria e Recria'!L$7="","",A23+7)</f>
        <v/>
      </c>
      <c r="B24" s="13">
        <f t="shared" si="5"/>
        <v>27</v>
      </c>
      <c r="C24" s="177"/>
      <c r="D24" s="64" t="str">
        <f t="shared" si="6"/>
        <v/>
      </c>
      <c r="E24" s="58" t="str">
        <f t="shared" si="7"/>
        <v/>
      </c>
      <c r="F24" s="58">
        <v>0.13</v>
      </c>
      <c r="G24" s="58" t="str">
        <f t="shared" si="8"/>
        <v/>
      </c>
      <c r="H24" s="58">
        <v>98.830000000000041</v>
      </c>
      <c r="I24" s="67"/>
      <c r="J24" s="60" t="str">
        <f t="shared" si="3"/>
        <v/>
      </c>
      <c r="K24" s="2" t="str">
        <f t="shared" si="0"/>
        <v/>
      </c>
      <c r="L24" s="38">
        <v>93.1</v>
      </c>
      <c r="M24" s="86">
        <v>96.9</v>
      </c>
      <c r="N24" s="73" t="str">
        <f t="shared" si="1"/>
        <v/>
      </c>
      <c r="O24" s="99">
        <v>43.021999999999998</v>
      </c>
      <c r="P24" s="87">
        <v>44.777999999999999</v>
      </c>
      <c r="Q24" s="33"/>
      <c r="R24" s="30">
        <v>56.9</v>
      </c>
      <c r="S24" s="70"/>
      <c r="T24" s="57" t="str">
        <f t="shared" si="4"/>
        <v/>
      </c>
      <c r="U24" s="14">
        <v>102</v>
      </c>
      <c r="V24" s="32" t="str">
        <f t="shared" si="2"/>
        <v/>
      </c>
      <c r="W24" s="67"/>
      <c r="X24" s="60">
        <v>1640</v>
      </c>
      <c r="Y24" s="69"/>
      <c r="Z24" s="76"/>
    </row>
    <row r="25" spans="1:26" x14ac:dyDescent="0.25">
      <c r="A25" s="56" t="str">
        <f>IF('Cria e Recria'!L$7="","",A24+7)</f>
        <v/>
      </c>
      <c r="B25" s="13">
        <f t="shared" si="5"/>
        <v>28</v>
      </c>
      <c r="C25" s="177"/>
      <c r="D25" s="64" t="str">
        <f t="shared" si="6"/>
        <v/>
      </c>
      <c r="E25" s="58" t="str">
        <f t="shared" si="7"/>
        <v/>
      </c>
      <c r="F25" s="58">
        <v>0.13</v>
      </c>
      <c r="G25" s="58" t="str">
        <f t="shared" si="8"/>
        <v/>
      </c>
      <c r="H25" s="58">
        <v>98.700000000000045</v>
      </c>
      <c r="I25" s="67"/>
      <c r="J25" s="60" t="str">
        <f t="shared" si="3"/>
        <v/>
      </c>
      <c r="K25" s="2" t="str">
        <f t="shared" si="0"/>
        <v/>
      </c>
      <c r="L25" s="38">
        <v>93.687999999999988</v>
      </c>
      <c r="M25" s="86">
        <v>97.512</v>
      </c>
      <c r="N25" s="73" t="str">
        <f t="shared" si="1"/>
        <v/>
      </c>
      <c r="O25" s="99">
        <v>49.49</v>
      </c>
      <c r="P25" s="87">
        <v>51.51</v>
      </c>
      <c r="Q25" s="33"/>
      <c r="R25" s="30">
        <v>57.8</v>
      </c>
      <c r="S25" s="70"/>
      <c r="T25" s="57" t="str">
        <f t="shared" si="4"/>
        <v/>
      </c>
      <c r="U25" s="14">
        <v>102</v>
      </c>
      <c r="V25" s="32" t="str">
        <f t="shared" si="2"/>
        <v/>
      </c>
      <c r="W25" s="67"/>
      <c r="X25" s="60">
        <v>1645</v>
      </c>
      <c r="Y25" s="69"/>
      <c r="Z25" s="76"/>
    </row>
    <row r="26" spans="1:26" x14ac:dyDescent="0.25">
      <c r="A26" s="56" t="str">
        <f>IF('Cria e Recria'!L$7="","",A25+7)</f>
        <v/>
      </c>
      <c r="B26" s="13">
        <f t="shared" si="5"/>
        <v>29</v>
      </c>
      <c r="C26" s="177"/>
      <c r="D26" s="64" t="str">
        <f t="shared" si="6"/>
        <v/>
      </c>
      <c r="E26" s="58" t="str">
        <f t="shared" si="7"/>
        <v/>
      </c>
      <c r="F26" s="58">
        <v>0.13</v>
      </c>
      <c r="G26" s="58" t="str">
        <f t="shared" si="8"/>
        <v/>
      </c>
      <c r="H26" s="58">
        <v>98.57000000000005</v>
      </c>
      <c r="I26" s="67"/>
      <c r="J26" s="60" t="str">
        <f t="shared" si="3"/>
        <v/>
      </c>
      <c r="K26" s="2" t="str">
        <f t="shared" si="0"/>
        <v/>
      </c>
      <c r="L26" s="38">
        <v>93.981999999999999</v>
      </c>
      <c r="M26" s="86">
        <v>97.818000000000012</v>
      </c>
      <c r="N26" s="73" t="str">
        <f t="shared" si="1"/>
        <v/>
      </c>
      <c r="O26" s="99">
        <v>56.056000000000004</v>
      </c>
      <c r="P26" s="87">
        <v>58.344000000000001</v>
      </c>
      <c r="Q26" s="33"/>
      <c r="R26" s="30">
        <v>58.5</v>
      </c>
      <c r="S26" s="70"/>
      <c r="T26" s="57" t="str">
        <f t="shared" si="4"/>
        <v/>
      </c>
      <c r="U26" s="14">
        <v>102</v>
      </c>
      <c r="V26" s="32" t="str">
        <f t="shared" si="2"/>
        <v/>
      </c>
      <c r="W26" s="67"/>
      <c r="X26" s="60">
        <v>1647</v>
      </c>
      <c r="Y26" s="69"/>
      <c r="Z26" s="76"/>
    </row>
    <row r="27" spans="1:26" x14ac:dyDescent="0.25">
      <c r="A27" s="162" t="str">
        <f>IF('Cria e Recria'!L$7="","",A26+7)</f>
        <v/>
      </c>
      <c r="B27" s="44">
        <f t="shared" si="5"/>
        <v>30</v>
      </c>
      <c r="C27" s="163"/>
      <c r="D27" s="164" t="str">
        <f t="shared" si="6"/>
        <v/>
      </c>
      <c r="E27" s="165" t="str">
        <f t="shared" si="7"/>
        <v/>
      </c>
      <c r="F27" s="165">
        <v>0.13</v>
      </c>
      <c r="G27" s="165" t="str">
        <f t="shared" si="8"/>
        <v/>
      </c>
      <c r="H27" s="165">
        <v>98.440000000000055</v>
      </c>
      <c r="I27" s="166"/>
      <c r="J27" s="167" t="str">
        <f t="shared" si="3"/>
        <v/>
      </c>
      <c r="K27" s="165" t="str">
        <f t="shared" si="0"/>
        <v/>
      </c>
      <c r="L27" s="168">
        <v>94.177999999999997</v>
      </c>
      <c r="M27" s="169">
        <v>98.021999999999991</v>
      </c>
      <c r="N27" s="170" t="str">
        <f t="shared" si="1"/>
        <v/>
      </c>
      <c r="O27" s="171">
        <v>62.622</v>
      </c>
      <c r="P27" s="172">
        <v>65.177999999999997</v>
      </c>
      <c r="Q27" s="163"/>
      <c r="R27" s="173">
        <v>59.1</v>
      </c>
      <c r="S27" s="166"/>
      <c r="T27" s="174" t="str">
        <f t="shared" si="4"/>
        <v/>
      </c>
      <c r="U27" s="174">
        <v>102</v>
      </c>
      <c r="V27" s="175" t="str">
        <f t="shared" si="2"/>
        <v/>
      </c>
      <c r="W27" s="166"/>
      <c r="X27" s="167">
        <v>1649</v>
      </c>
      <c r="Y27" s="163"/>
      <c r="Z27" s="76"/>
    </row>
    <row r="28" spans="1:26" x14ac:dyDescent="0.25">
      <c r="A28" s="56" t="str">
        <f>IF('Cria e Recria'!L$7="","",A27+7)</f>
        <v/>
      </c>
      <c r="B28" s="13">
        <f t="shared" si="5"/>
        <v>31</v>
      </c>
      <c r="C28" s="177"/>
      <c r="D28" s="64" t="str">
        <f t="shared" si="6"/>
        <v/>
      </c>
      <c r="E28" s="58" t="str">
        <f t="shared" si="7"/>
        <v/>
      </c>
      <c r="F28" s="58">
        <v>0.13</v>
      </c>
      <c r="G28" s="58" t="str">
        <f t="shared" si="8"/>
        <v/>
      </c>
      <c r="H28" s="58">
        <v>98.310000000000059</v>
      </c>
      <c r="I28" s="67"/>
      <c r="J28" s="60" t="str">
        <f t="shared" si="3"/>
        <v/>
      </c>
      <c r="K28" s="2" t="str">
        <f t="shared" si="0"/>
        <v/>
      </c>
      <c r="L28" s="38">
        <v>94.275999999999996</v>
      </c>
      <c r="M28" s="86">
        <v>98.124000000000009</v>
      </c>
      <c r="N28" s="73" t="str">
        <f t="shared" si="1"/>
        <v/>
      </c>
      <c r="O28" s="99">
        <v>69.187999999999988</v>
      </c>
      <c r="P28" s="87">
        <v>72.012</v>
      </c>
      <c r="Q28" s="33"/>
      <c r="R28" s="30">
        <v>59.6</v>
      </c>
      <c r="S28" s="70"/>
      <c r="T28" s="57" t="str">
        <f t="shared" si="4"/>
        <v/>
      </c>
      <c r="U28" s="14">
        <v>102</v>
      </c>
      <c r="V28" s="32" t="str">
        <f t="shared" si="2"/>
        <v/>
      </c>
      <c r="W28" s="67"/>
      <c r="X28" s="60">
        <v>1651</v>
      </c>
      <c r="Y28" s="69"/>
      <c r="Z28" s="76"/>
    </row>
    <row r="29" spans="1:26" x14ac:dyDescent="0.25">
      <c r="A29" s="56" t="str">
        <f>IF('Cria e Recria'!L$7="","",A28+7)</f>
        <v/>
      </c>
      <c r="B29" s="13">
        <f t="shared" si="5"/>
        <v>32</v>
      </c>
      <c r="C29" s="177"/>
      <c r="D29" s="64" t="str">
        <f t="shared" si="6"/>
        <v/>
      </c>
      <c r="E29" s="58" t="str">
        <f t="shared" si="7"/>
        <v/>
      </c>
      <c r="F29" s="58">
        <v>0.13</v>
      </c>
      <c r="G29" s="58" t="str">
        <f t="shared" si="8"/>
        <v/>
      </c>
      <c r="H29" s="58">
        <v>98.180000000000064</v>
      </c>
      <c r="I29" s="67"/>
      <c r="J29" s="60" t="str">
        <f t="shared" si="3"/>
        <v/>
      </c>
      <c r="K29" s="2" t="str">
        <f t="shared" si="0"/>
        <v/>
      </c>
      <c r="L29" s="38">
        <v>94.373999999999995</v>
      </c>
      <c r="M29" s="86">
        <v>98.225999999999999</v>
      </c>
      <c r="N29" s="73" t="str">
        <f t="shared" si="1"/>
        <v/>
      </c>
      <c r="O29" s="99">
        <v>75.753999999999991</v>
      </c>
      <c r="P29" s="87">
        <v>78.846000000000004</v>
      </c>
      <c r="Q29" s="33"/>
      <c r="R29" s="30">
        <v>60</v>
      </c>
      <c r="S29" s="70"/>
      <c r="T29" s="57" t="str">
        <f t="shared" si="4"/>
        <v/>
      </c>
      <c r="U29" s="14">
        <v>102</v>
      </c>
      <c r="V29" s="32" t="str">
        <f t="shared" si="2"/>
        <v/>
      </c>
      <c r="W29" s="67"/>
      <c r="X29" s="60">
        <v>1653</v>
      </c>
      <c r="Y29" s="69"/>
      <c r="Z29" s="76"/>
    </row>
    <row r="30" spans="1:26" x14ac:dyDescent="0.25">
      <c r="A30" s="56" t="str">
        <f>IF('Cria e Recria'!L$7="","",A29+7)</f>
        <v/>
      </c>
      <c r="B30" s="13">
        <f t="shared" si="5"/>
        <v>33</v>
      </c>
      <c r="C30" s="177"/>
      <c r="D30" s="64" t="str">
        <f t="shared" si="6"/>
        <v/>
      </c>
      <c r="E30" s="58" t="str">
        <f t="shared" si="7"/>
        <v/>
      </c>
      <c r="F30" s="58">
        <v>0.13</v>
      </c>
      <c r="G30" s="58" t="str">
        <f t="shared" si="8"/>
        <v/>
      </c>
      <c r="H30" s="58">
        <v>98.050000000000068</v>
      </c>
      <c r="I30" s="67"/>
      <c r="J30" s="60" t="str">
        <f t="shared" si="3"/>
        <v/>
      </c>
      <c r="K30" s="2" t="str">
        <f t="shared" si="0"/>
        <v/>
      </c>
      <c r="L30" s="38">
        <v>94.472000000000008</v>
      </c>
      <c r="M30" s="86">
        <v>98.328000000000003</v>
      </c>
      <c r="N30" s="73" t="str">
        <f t="shared" si="1"/>
        <v/>
      </c>
      <c r="O30" s="99">
        <v>82.32</v>
      </c>
      <c r="P30" s="87">
        <v>85.68</v>
      </c>
      <c r="Q30" s="33"/>
      <c r="R30" s="30">
        <v>60.4</v>
      </c>
      <c r="S30" s="70"/>
      <c r="T30" s="57" t="str">
        <f t="shared" si="4"/>
        <v/>
      </c>
      <c r="U30" s="14">
        <v>103</v>
      </c>
      <c r="V30" s="32" t="str">
        <f t="shared" si="2"/>
        <v/>
      </c>
      <c r="W30" s="67"/>
      <c r="X30" s="60">
        <v>1655</v>
      </c>
      <c r="Y30" s="69"/>
      <c r="Z30" s="76"/>
    </row>
    <row r="31" spans="1:26" x14ac:dyDescent="0.25">
      <c r="A31" s="56" t="str">
        <f>IF('Cria e Recria'!L$7="","",A30+7)</f>
        <v/>
      </c>
      <c r="B31" s="13">
        <f t="shared" si="5"/>
        <v>34</v>
      </c>
      <c r="C31" s="177"/>
      <c r="D31" s="64" t="str">
        <f t="shared" si="6"/>
        <v/>
      </c>
      <c r="E31" s="58" t="str">
        <f t="shared" si="7"/>
        <v/>
      </c>
      <c r="F31" s="58">
        <v>0.13</v>
      </c>
      <c r="G31" s="58" t="str">
        <f t="shared" si="8"/>
        <v/>
      </c>
      <c r="H31" s="58">
        <v>97.920000000000073</v>
      </c>
      <c r="I31" s="67"/>
      <c r="J31" s="60" t="str">
        <f t="shared" si="3"/>
        <v/>
      </c>
      <c r="K31" s="2" t="str">
        <f t="shared" si="0"/>
        <v/>
      </c>
      <c r="L31" s="38">
        <v>94.57</v>
      </c>
      <c r="M31" s="86">
        <v>98.43</v>
      </c>
      <c r="N31" s="73" t="str">
        <f t="shared" si="1"/>
        <v/>
      </c>
      <c r="O31" s="99">
        <v>88.885999999999996</v>
      </c>
      <c r="P31" s="87">
        <v>92.51400000000001</v>
      </c>
      <c r="Q31" s="33"/>
      <c r="R31" s="30">
        <v>60.7</v>
      </c>
      <c r="S31" s="70"/>
      <c r="T31" s="57" t="str">
        <f t="shared" si="4"/>
        <v/>
      </c>
      <c r="U31" s="14">
        <v>103</v>
      </c>
      <c r="V31" s="32" t="str">
        <f t="shared" si="2"/>
        <v/>
      </c>
      <c r="W31" s="67"/>
      <c r="X31" s="60">
        <v>1657</v>
      </c>
      <c r="Y31" s="69"/>
      <c r="Z31" s="76"/>
    </row>
    <row r="32" spans="1:26" x14ac:dyDescent="0.25">
      <c r="A32" s="56" t="str">
        <f>IF('Cria e Recria'!L$7="","",A31+7)</f>
        <v/>
      </c>
      <c r="B32" s="13">
        <f t="shared" si="5"/>
        <v>35</v>
      </c>
      <c r="C32" s="177"/>
      <c r="D32" s="64" t="str">
        <f t="shared" si="6"/>
        <v/>
      </c>
      <c r="E32" s="58" t="str">
        <f t="shared" si="7"/>
        <v/>
      </c>
      <c r="F32" s="58">
        <v>0.13</v>
      </c>
      <c r="G32" s="58" t="str">
        <f t="shared" si="8"/>
        <v/>
      </c>
      <c r="H32" s="58">
        <v>97.790000000000077</v>
      </c>
      <c r="I32" s="67"/>
      <c r="J32" s="60" t="str">
        <f t="shared" si="3"/>
        <v/>
      </c>
      <c r="K32" s="2" t="str">
        <f t="shared" si="0"/>
        <v/>
      </c>
      <c r="L32" s="38">
        <v>94.667999999999992</v>
      </c>
      <c r="M32" s="86">
        <v>98.531999999999996</v>
      </c>
      <c r="N32" s="73" t="str">
        <f t="shared" si="1"/>
        <v/>
      </c>
      <c r="O32" s="99">
        <v>95.451999999999998</v>
      </c>
      <c r="P32" s="87">
        <v>99.348000000000013</v>
      </c>
      <c r="Q32" s="33"/>
      <c r="R32" s="30">
        <v>61</v>
      </c>
      <c r="S32" s="70"/>
      <c r="T32" s="57" t="str">
        <f t="shared" si="4"/>
        <v/>
      </c>
      <c r="U32" s="14">
        <v>103</v>
      </c>
      <c r="V32" s="32" t="str">
        <f t="shared" si="2"/>
        <v/>
      </c>
      <c r="W32" s="67"/>
      <c r="X32" s="60">
        <v>1659</v>
      </c>
      <c r="Y32" s="69"/>
      <c r="Z32" s="76"/>
    </row>
    <row r="33" spans="1:26" x14ac:dyDescent="0.25">
      <c r="A33" s="56" t="str">
        <f>IF('Cria e Recria'!L$7="","",A32+7)</f>
        <v/>
      </c>
      <c r="B33" s="13">
        <f t="shared" si="5"/>
        <v>36</v>
      </c>
      <c r="C33" s="177"/>
      <c r="D33" s="64" t="str">
        <f t="shared" si="6"/>
        <v/>
      </c>
      <c r="E33" s="58" t="str">
        <f t="shared" si="7"/>
        <v/>
      </c>
      <c r="F33" s="58">
        <v>0.13</v>
      </c>
      <c r="G33" s="58" t="str">
        <f t="shared" si="8"/>
        <v/>
      </c>
      <c r="H33" s="58">
        <v>97.660000000000082</v>
      </c>
      <c r="I33" s="67"/>
      <c r="J33" s="60" t="str">
        <f t="shared" si="3"/>
        <v/>
      </c>
      <c r="K33" s="2" t="str">
        <f t="shared" si="0"/>
        <v/>
      </c>
      <c r="L33" s="38">
        <v>94.57</v>
      </c>
      <c r="M33" s="86">
        <v>98.43</v>
      </c>
      <c r="N33" s="73" t="str">
        <f t="shared" si="1"/>
        <v/>
      </c>
      <c r="O33" s="99">
        <v>102.01799999999999</v>
      </c>
      <c r="P33" s="87">
        <v>106.182</v>
      </c>
      <c r="Q33" s="33"/>
      <c r="R33" s="30">
        <v>61.2</v>
      </c>
      <c r="S33" s="70"/>
      <c r="T33" s="57" t="str">
        <f t="shared" si="4"/>
        <v/>
      </c>
      <c r="U33" s="14">
        <v>103</v>
      </c>
      <c r="V33" s="32" t="str">
        <f t="shared" si="2"/>
        <v/>
      </c>
      <c r="W33" s="67"/>
      <c r="X33" s="60">
        <v>1661</v>
      </c>
      <c r="Y33" s="69"/>
      <c r="Z33" s="76"/>
    </row>
    <row r="34" spans="1:26" x14ac:dyDescent="0.25">
      <c r="A34" s="56" t="str">
        <f>IF('Cria e Recria'!L$7="","",A33+7)</f>
        <v/>
      </c>
      <c r="B34" s="13">
        <f t="shared" si="5"/>
        <v>37</v>
      </c>
      <c r="C34" s="177"/>
      <c r="D34" s="64" t="str">
        <f t="shared" si="6"/>
        <v/>
      </c>
      <c r="E34" s="58" t="str">
        <f t="shared" si="7"/>
        <v/>
      </c>
      <c r="F34" s="58">
        <v>0.13</v>
      </c>
      <c r="G34" s="58" t="str">
        <f t="shared" si="8"/>
        <v/>
      </c>
      <c r="H34" s="58">
        <v>97.530000000000086</v>
      </c>
      <c r="I34" s="67"/>
      <c r="J34" s="60" t="str">
        <f t="shared" si="3"/>
        <v/>
      </c>
      <c r="K34" s="2" t="str">
        <f t="shared" si="0"/>
        <v/>
      </c>
      <c r="L34" s="38">
        <v>94.472000000000008</v>
      </c>
      <c r="M34" s="86">
        <v>98.328000000000003</v>
      </c>
      <c r="N34" s="73" t="str">
        <f t="shared" si="1"/>
        <v/>
      </c>
      <c r="O34" s="99">
        <v>108.58399999999999</v>
      </c>
      <c r="P34" s="87">
        <v>113.01600000000001</v>
      </c>
      <c r="Q34" s="33"/>
      <c r="R34" s="30">
        <v>61.4</v>
      </c>
      <c r="S34" s="70"/>
      <c r="T34" s="57" t="str">
        <f t="shared" si="4"/>
        <v/>
      </c>
      <c r="U34" s="14">
        <v>103</v>
      </c>
      <c r="V34" s="32" t="str">
        <f t="shared" si="2"/>
        <v/>
      </c>
      <c r="W34" s="67"/>
      <c r="X34" s="60">
        <v>1663</v>
      </c>
      <c r="Y34" s="69"/>
      <c r="Z34" s="76"/>
    </row>
    <row r="35" spans="1:26" x14ac:dyDescent="0.25">
      <c r="A35" s="56" t="str">
        <f>IF('Cria e Recria'!L$7="","",A34+7)</f>
        <v/>
      </c>
      <c r="B35" s="13">
        <f t="shared" si="5"/>
        <v>38</v>
      </c>
      <c r="C35" s="177"/>
      <c r="D35" s="64" t="str">
        <f t="shared" si="6"/>
        <v/>
      </c>
      <c r="E35" s="58" t="str">
        <f t="shared" si="7"/>
        <v/>
      </c>
      <c r="F35" s="58">
        <v>0.13</v>
      </c>
      <c r="G35" s="58" t="str">
        <f t="shared" si="8"/>
        <v/>
      </c>
      <c r="H35" s="58">
        <v>97.400000000000091</v>
      </c>
      <c r="I35" s="67"/>
      <c r="J35" s="60" t="str">
        <f t="shared" si="3"/>
        <v/>
      </c>
      <c r="K35" s="2" t="str">
        <f t="shared" si="0"/>
        <v/>
      </c>
      <c r="L35" s="38">
        <v>94.472000000000008</v>
      </c>
      <c r="M35" s="86">
        <v>98.328000000000003</v>
      </c>
      <c r="N35" s="73" t="str">
        <f t="shared" si="1"/>
        <v/>
      </c>
      <c r="O35" s="99">
        <v>115.05200000000001</v>
      </c>
      <c r="P35" s="87">
        <v>119.748</v>
      </c>
      <c r="Q35" s="33"/>
      <c r="R35" s="30">
        <v>61.5</v>
      </c>
      <c r="S35" s="70"/>
      <c r="T35" s="57" t="str">
        <f t="shared" si="4"/>
        <v/>
      </c>
      <c r="U35" s="14">
        <v>103</v>
      </c>
      <c r="V35" s="32" t="str">
        <f t="shared" si="2"/>
        <v/>
      </c>
      <c r="W35" s="67"/>
      <c r="X35" s="60">
        <v>1665</v>
      </c>
      <c r="Y35" s="69"/>
      <c r="Z35" s="53"/>
    </row>
    <row r="36" spans="1:26" x14ac:dyDescent="0.25">
      <c r="A36" s="56" t="str">
        <f>IF('Cria e Recria'!L$7="","",A35+7)</f>
        <v/>
      </c>
      <c r="B36" s="13">
        <f t="shared" si="5"/>
        <v>39</v>
      </c>
      <c r="C36" s="177"/>
      <c r="D36" s="64" t="str">
        <f t="shared" si="6"/>
        <v/>
      </c>
      <c r="E36" s="58" t="str">
        <f t="shared" si="7"/>
        <v/>
      </c>
      <c r="F36" s="58">
        <v>0.13</v>
      </c>
      <c r="G36" s="58" t="str">
        <f t="shared" si="8"/>
        <v/>
      </c>
      <c r="H36" s="58">
        <v>97.270000000000095</v>
      </c>
      <c r="I36" s="67"/>
      <c r="J36" s="60" t="str">
        <f t="shared" si="3"/>
        <v/>
      </c>
      <c r="K36" s="2" t="str">
        <f t="shared" si="0"/>
        <v/>
      </c>
      <c r="L36" s="38">
        <v>94.373999999999995</v>
      </c>
      <c r="M36" s="86">
        <v>98.225999999999999</v>
      </c>
      <c r="N36" s="73" t="str">
        <f t="shared" si="1"/>
        <v/>
      </c>
      <c r="O36" s="99">
        <v>121.61799999999999</v>
      </c>
      <c r="P36" s="87">
        <v>126.58199999999999</v>
      </c>
      <c r="Q36" s="33"/>
      <c r="R36" s="30">
        <v>61.6</v>
      </c>
      <c r="S36" s="70"/>
      <c r="T36" s="57" t="str">
        <f t="shared" si="4"/>
        <v/>
      </c>
      <c r="U36" s="14">
        <v>103</v>
      </c>
      <c r="V36" s="32" t="str">
        <f t="shared" si="2"/>
        <v/>
      </c>
      <c r="W36" s="67"/>
      <c r="X36" s="60">
        <v>1667</v>
      </c>
      <c r="Y36" s="69"/>
      <c r="Z36" s="53"/>
    </row>
    <row r="37" spans="1:26" x14ac:dyDescent="0.25">
      <c r="A37" s="43" t="str">
        <f>IF('Cria e Recria'!L$7="","",A36+7)</f>
        <v/>
      </c>
      <c r="B37" s="44">
        <f t="shared" si="5"/>
        <v>40</v>
      </c>
      <c r="C37" s="45"/>
      <c r="D37" s="63" t="str">
        <f t="shared" si="6"/>
        <v/>
      </c>
      <c r="E37" s="46" t="str">
        <f t="shared" si="7"/>
        <v/>
      </c>
      <c r="F37" s="46">
        <v>0.13</v>
      </c>
      <c r="G37" s="46" t="str">
        <f t="shared" si="8"/>
        <v/>
      </c>
      <c r="H37" s="46">
        <v>97.1400000000001</v>
      </c>
      <c r="I37" s="65"/>
      <c r="J37" s="66" t="str">
        <f t="shared" si="3"/>
        <v/>
      </c>
      <c r="K37" s="46" t="str">
        <f t="shared" si="0"/>
        <v/>
      </c>
      <c r="L37" s="95">
        <v>94.275999999999996</v>
      </c>
      <c r="M37" s="82">
        <v>98.124000000000009</v>
      </c>
      <c r="N37" s="74" t="str">
        <f t="shared" si="1"/>
        <v/>
      </c>
      <c r="O37" s="98">
        <v>128.184</v>
      </c>
      <c r="P37" s="83">
        <v>133.41600000000003</v>
      </c>
      <c r="Q37" s="45"/>
      <c r="R37" s="84">
        <v>61.8</v>
      </c>
      <c r="S37" s="65"/>
      <c r="T37" s="52" t="str">
        <f t="shared" si="4"/>
        <v/>
      </c>
      <c r="U37" s="52">
        <v>103</v>
      </c>
      <c r="V37" s="48" t="str">
        <f t="shared" si="2"/>
        <v/>
      </c>
      <c r="W37" s="65"/>
      <c r="X37" s="66">
        <v>1669</v>
      </c>
      <c r="Y37" s="45"/>
      <c r="Z37" s="53"/>
    </row>
    <row r="38" spans="1:26" x14ac:dyDescent="0.25">
      <c r="A38" s="56" t="str">
        <f>IF('Cria e Recria'!L$7="","",A37+7)</f>
        <v/>
      </c>
      <c r="B38" s="13">
        <f t="shared" si="5"/>
        <v>41</v>
      </c>
      <c r="C38" s="177"/>
      <c r="D38" s="64" t="str">
        <f t="shared" si="6"/>
        <v/>
      </c>
      <c r="E38" s="58" t="str">
        <f t="shared" si="7"/>
        <v/>
      </c>
      <c r="F38" s="58">
        <v>0.13</v>
      </c>
      <c r="G38" s="58" t="str">
        <f t="shared" si="8"/>
        <v/>
      </c>
      <c r="H38" s="58">
        <v>97.010000000000105</v>
      </c>
      <c r="I38" s="67"/>
      <c r="J38" s="60" t="str">
        <f t="shared" si="3"/>
        <v/>
      </c>
      <c r="K38" s="2" t="str">
        <f t="shared" si="0"/>
        <v/>
      </c>
      <c r="L38" s="38">
        <v>94.177999999999997</v>
      </c>
      <c r="M38" s="86">
        <v>98.021999999999991</v>
      </c>
      <c r="N38" s="73" t="str">
        <f t="shared" si="1"/>
        <v/>
      </c>
      <c r="O38" s="99">
        <v>134.65200000000002</v>
      </c>
      <c r="P38" s="87">
        <v>140.148</v>
      </c>
      <c r="Q38" s="33"/>
      <c r="R38" s="30">
        <v>61.9</v>
      </c>
      <c r="S38" s="70"/>
      <c r="T38" s="57" t="str">
        <f t="shared" si="4"/>
        <v/>
      </c>
      <c r="U38" s="14">
        <v>104</v>
      </c>
      <c r="V38" s="32" t="str">
        <f t="shared" si="2"/>
        <v/>
      </c>
      <c r="W38" s="67"/>
      <c r="X38" s="60">
        <v>1671</v>
      </c>
      <c r="Y38" s="69"/>
      <c r="Z38" s="53"/>
    </row>
    <row r="39" spans="1:26" x14ac:dyDescent="0.25">
      <c r="A39" s="56" t="str">
        <f>IF('Cria e Recria'!L$7="","",A38+7)</f>
        <v/>
      </c>
      <c r="B39" s="13">
        <f t="shared" si="5"/>
        <v>42</v>
      </c>
      <c r="C39" s="177"/>
      <c r="D39" s="64" t="str">
        <f t="shared" si="6"/>
        <v/>
      </c>
      <c r="E39" s="58" t="str">
        <f t="shared" si="7"/>
        <v/>
      </c>
      <c r="F39" s="58">
        <v>0.13</v>
      </c>
      <c r="G39" s="58" t="str">
        <f t="shared" si="8"/>
        <v/>
      </c>
      <c r="H39" s="58">
        <v>96.880000000000109</v>
      </c>
      <c r="I39" s="67"/>
      <c r="J39" s="60" t="str">
        <f t="shared" si="3"/>
        <v/>
      </c>
      <c r="K39" s="2" t="str">
        <f t="shared" si="0"/>
        <v/>
      </c>
      <c r="L39" s="38">
        <v>94.08</v>
      </c>
      <c r="M39" s="86">
        <v>97.92</v>
      </c>
      <c r="N39" s="73" t="str">
        <f t="shared" si="1"/>
        <v/>
      </c>
      <c r="O39" s="99">
        <v>141.12</v>
      </c>
      <c r="P39" s="87">
        <v>146.88</v>
      </c>
      <c r="Q39" s="33"/>
      <c r="R39" s="30">
        <v>62</v>
      </c>
      <c r="S39" s="70"/>
      <c r="T39" s="57" t="str">
        <f t="shared" si="4"/>
        <v/>
      </c>
      <c r="U39" s="14">
        <v>104</v>
      </c>
      <c r="V39" s="32" t="str">
        <f t="shared" si="2"/>
        <v/>
      </c>
      <c r="W39" s="67"/>
      <c r="X39" s="60">
        <v>1673</v>
      </c>
      <c r="Y39" s="69"/>
      <c r="Z39" s="53"/>
    </row>
    <row r="40" spans="1:26" x14ac:dyDescent="0.25">
      <c r="A40" s="56" t="str">
        <f>IF('Cria e Recria'!L$7="","",A39+7)</f>
        <v/>
      </c>
      <c r="B40" s="13">
        <f t="shared" si="5"/>
        <v>43</v>
      </c>
      <c r="C40" s="177"/>
      <c r="D40" s="64" t="str">
        <f t="shared" si="6"/>
        <v/>
      </c>
      <c r="E40" s="58" t="str">
        <f t="shared" si="7"/>
        <v/>
      </c>
      <c r="F40" s="58">
        <v>0.13</v>
      </c>
      <c r="G40" s="58" t="str">
        <f t="shared" si="8"/>
        <v/>
      </c>
      <c r="H40" s="58">
        <v>96.750000000000114</v>
      </c>
      <c r="I40" s="67"/>
      <c r="J40" s="60" t="str">
        <f t="shared" si="3"/>
        <v/>
      </c>
      <c r="K40" s="2" t="str">
        <f t="shared" si="0"/>
        <v/>
      </c>
      <c r="L40" s="38">
        <v>93.884</v>
      </c>
      <c r="M40" s="86">
        <v>97.715999999999994</v>
      </c>
      <c r="N40" s="73" t="str">
        <f t="shared" si="1"/>
        <v/>
      </c>
      <c r="O40" s="99">
        <v>147.68599999999998</v>
      </c>
      <c r="P40" s="87">
        <v>153.714</v>
      </c>
      <c r="Q40" s="33"/>
      <c r="R40" s="30">
        <v>62.1</v>
      </c>
      <c r="S40" s="70"/>
      <c r="T40" s="57" t="str">
        <f t="shared" si="4"/>
        <v/>
      </c>
      <c r="U40" s="14">
        <v>104</v>
      </c>
      <c r="V40" s="32" t="str">
        <f t="shared" si="2"/>
        <v/>
      </c>
      <c r="W40" s="67"/>
      <c r="X40" s="60">
        <v>1675</v>
      </c>
      <c r="Y40" s="69"/>
      <c r="Z40" s="53"/>
    </row>
    <row r="41" spans="1:26" x14ac:dyDescent="0.25">
      <c r="A41" s="56" t="str">
        <f>IF('Cria e Recria'!L$7="","",A40+7)</f>
        <v/>
      </c>
      <c r="B41" s="13">
        <f t="shared" si="5"/>
        <v>44</v>
      </c>
      <c r="C41" s="177"/>
      <c r="D41" s="64" t="str">
        <f t="shared" si="6"/>
        <v/>
      </c>
      <c r="E41" s="58" t="str">
        <f t="shared" si="7"/>
        <v/>
      </c>
      <c r="F41" s="58">
        <v>0.13</v>
      </c>
      <c r="G41" s="58" t="str">
        <f t="shared" si="8"/>
        <v/>
      </c>
      <c r="H41" s="58">
        <v>96.620000000000118</v>
      </c>
      <c r="I41" s="67"/>
      <c r="J41" s="60" t="str">
        <f t="shared" si="3"/>
        <v/>
      </c>
      <c r="K41" s="2" t="str">
        <f t="shared" si="0"/>
        <v/>
      </c>
      <c r="L41" s="38">
        <v>93.786000000000001</v>
      </c>
      <c r="M41" s="86">
        <v>97.614000000000004</v>
      </c>
      <c r="N41" s="73" t="str">
        <f t="shared" si="1"/>
        <v/>
      </c>
      <c r="O41" s="99">
        <v>154.154</v>
      </c>
      <c r="P41" s="87">
        <v>160.44600000000003</v>
      </c>
      <c r="Q41" s="33"/>
      <c r="R41" s="30">
        <v>62.2</v>
      </c>
      <c r="S41" s="70"/>
      <c r="T41" s="57" t="str">
        <f t="shared" si="4"/>
        <v/>
      </c>
      <c r="U41" s="14">
        <v>104</v>
      </c>
      <c r="V41" s="32" t="str">
        <f t="shared" si="2"/>
        <v/>
      </c>
      <c r="W41" s="67"/>
      <c r="X41" s="60">
        <v>1677</v>
      </c>
      <c r="Y41" s="69"/>
      <c r="Z41" s="53"/>
    </row>
    <row r="42" spans="1:26" x14ac:dyDescent="0.25">
      <c r="A42" s="56" t="str">
        <f>IF('Cria e Recria'!L$7="","",A41+7)</f>
        <v/>
      </c>
      <c r="B42" s="13">
        <f t="shared" si="5"/>
        <v>45</v>
      </c>
      <c r="C42" s="177"/>
      <c r="D42" s="64" t="str">
        <f t="shared" si="6"/>
        <v/>
      </c>
      <c r="E42" s="58" t="str">
        <f t="shared" si="7"/>
        <v/>
      </c>
      <c r="F42" s="58">
        <v>0.13</v>
      </c>
      <c r="G42" s="58" t="str">
        <f t="shared" si="8"/>
        <v/>
      </c>
      <c r="H42" s="58">
        <v>96.490000000000123</v>
      </c>
      <c r="I42" s="67"/>
      <c r="J42" s="60" t="str">
        <f t="shared" si="3"/>
        <v/>
      </c>
      <c r="K42" s="2" t="str">
        <f t="shared" si="0"/>
        <v/>
      </c>
      <c r="L42" s="38">
        <v>93.59</v>
      </c>
      <c r="M42" s="86">
        <v>97.41</v>
      </c>
      <c r="N42" s="73" t="str">
        <f t="shared" si="1"/>
        <v/>
      </c>
      <c r="O42" s="99">
        <v>160.524</v>
      </c>
      <c r="P42" s="87">
        <v>167.07600000000002</v>
      </c>
      <c r="Q42" s="33"/>
      <c r="R42" s="30">
        <v>62.3</v>
      </c>
      <c r="S42" s="70"/>
      <c r="T42" s="57" t="str">
        <f t="shared" si="4"/>
        <v/>
      </c>
      <c r="U42" s="14">
        <v>104</v>
      </c>
      <c r="V42" s="32" t="str">
        <f t="shared" si="2"/>
        <v/>
      </c>
      <c r="W42" s="67"/>
      <c r="X42" s="60">
        <v>1679</v>
      </c>
      <c r="Y42" s="69"/>
      <c r="Z42" s="53"/>
    </row>
    <row r="43" spans="1:26" x14ac:dyDescent="0.25">
      <c r="A43" s="56" t="str">
        <f>IF('Cria e Recria'!L$7="","",A42+7)</f>
        <v/>
      </c>
      <c r="B43" s="13">
        <f t="shared" si="5"/>
        <v>46</v>
      </c>
      <c r="C43" s="177"/>
      <c r="D43" s="64" t="str">
        <f t="shared" si="6"/>
        <v/>
      </c>
      <c r="E43" s="58" t="str">
        <f t="shared" si="7"/>
        <v/>
      </c>
      <c r="F43" s="58">
        <v>0.13</v>
      </c>
      <c r="G43" s="58" t="str">
        <f t="shared" si="8"/>
        <v/>
      </c>
      <c r="H43" s="58">
        <v>96.360000000000127</v>
      </c>
      <c r="I43" s="67"/>
      <c r="J43" s="60" t="str">
        <f t="shared" si="3"/>
        <v/>
      </c>
      <c r="K43" s="2" t="str">
        <f t="shared" si="0"/>
        <v/>
      </c>
      <c r="L43" s="38">
        <v>93.393999999999991</v>
      </c>
      <c r="M43" s="86">
        <v>97.206000000000003</v>
      </c>
      <c r="N43" s="73" t="str">
        <f t="shared" si="1"/>
        <v/>
      </c>
      <c r="O43" s="99">
        <v>166.99199999999999</v>
      </c>
      <c r="P43" s="87">
        <v>173.80800000000002</v>
      </c>
      <c r="Q43" s="33"/>
      <c r="R43" s="30">
        <v>62.4</v>
      </c>
      <c r="S43" s="70"/>
      <c r="T43" s="57" t="str">
        <f t="shared" si="4"/>
        <v/>
      </c>
      <c r="U43" s="14">
        <v>104</v>
      </c>
      <c r="V43" s="32" t="str">
        <f t="shared" si="2"/>
        <v/>
      </c>
      <c r="W43" s="67"/>
      <c r="X43" s="60">
        <v>1681</v>
      </c>
      <c r="Y43" s="69"/>
      <c r="Z43" s="53"/>
    </row>
    <row r="44" spans="1:26" x14ac:dyDescent="0.25">
      <c r="A44" s="56" t="str">
        <f>IF('Cria e Recria'!L$7="","",A43+7)</f>
        <v/>
      </c>
      <c r="B44" s="13">
        <f t="shared" si="5"/>
        <v>47</v>
      </c>
      <c r="C44" s="177"/>
      <c r="D44" s="64" t="str">
        <f t="shared" si="6"/>
        <v/>
      </c>
      <c r="E44" s="58" t="str">
        <f t="shared" si="7"/>
        <v/>
      </c>
      <c r="F44" s="58">
        <v>0.13</v>
      </c>
      <c r="G44" s="58" t="str">
        <f t="shared" si="8"/>
        <v/>
      </c>
      <c r="H44" s="58">
        <v>96.230000000000132</v>
      </c>
      <c r="I44" s="67"/>
      <c r="J44" s="60" t="str">
        <f t="shared" si="3"/>
        <v/>
      </c>
      <c r="K44" s="2" t="str">
        <f t="shared" si="0"/>
        <v/>
      </c>
      <c r="L44" s="38">
        <v>93.197999999999993</v>
      </c>
      <c r="M44" s="86">
        <v>97.001999999999995</v>
      </c>
      <c r="N44" s="73" t="str">
        <f t="shared" si="1"/>
        <v/>
      </c>
      <c r="O44" s="99">
        <v>173.46</v>
      </c>
      <c r="P44" s="87">
        <v>180.54</v>
      </c>
      <c r="Q44" s="33"/>
      <c r="R44" s="30">
        <v>62.5</v>
      </c>
      <c r="S44" s="70"/>
      <c r="T44" s="57" t="str">
        <f t="shared" si="4"/>
        <v/>
      </c>
      <c r="U44" s="14">
        <v>104</v>
      </c>
      <c r="V44" s="32" t="str">
        <f t="shared" si="2"/>
        <v/>
      </c>
      <c r="W44" s="67"/>
      <c r="X44" s="60">
        <v>1683</v>
      </c>
      <c r="Y44" s="69"/>
      <c r="Z44" s="53"/>
    </row>
    <row r="45" spans="1:26" x14ac:dyDescent="0.25">
      <c r="A45" s="56" t="str">
        <f>IF('Cria e Recria'!L$7="","",A44+7)</f>
        <v/>
      </c>
      <c r="B45" s="13">
        <f t="shared" si="5"/>
        <v>48</v>
      </c>
      <c r="C45" s="177"/>
      <c r="D45" s="64" t="str">
        <f t="shared" si="6"/>
        <v/>
      </c>
      <c r="E45" s="58" t="str">
        <f t="shared" si="7"/>
        <v/>
      </c>
      <c r="F45" s="58">
        <v>0.13</v>
      </c>
      <c r="G45" s="58" t="str">
        <f t="shared" si="8"/>
        <v/>
      </c>
      <c r="H45" s="58">
        <v>96.100000000000136</v>
      </c>
      <c r="I45" s="67"/>
      <c r="J45" s="60" t="str">
        <f t="shared" si="3"/>
        <v/>
      </c>
      <c r="K45" s="2" t="str">
        <f t="shared" si="0"/>
        <v/>
      </c>
      <c r="L45" s="38">
        <v>93.00200000000001</v>
      </c>
      <c r="M45" s="86">
        <v>96.798000000000002</v>
      </c>
      <c r="N45" s="73" t="str">
        <f t="shared" si="1"/>
        <v/>
      </c>
      <c r="O45" s="99">
        <v>179.82999999999998</v>
      </c>
      <c r="P45" s="87">
        <v>187.17000000000002</v>
      </c>
      <c r="Q45" s="33"/>
      <c r="R45" s="30">
        <v>62.6</v>
      </c>
      <c r="S45" s="70"/>
      <c r="T45" s="57" t="str">
        <f t="shared" si="4"/>
        <v/>
      </c>
      <c r="U45" s="14">
        <v>104</v>
      </c>
      <c r="V45" s="32" t="str">
        <f t="shared" si="2"/>
        <v/>
      </c>
      <c r="W45" s="67"/>
      <c r="X45" s="60">
        <v>1685</v>
      </c>
      <c r="Y45" s="69"/>
      <c r="Z45" s="53"/>
    </row>
    <row r="46" spans="1:26" x14ac:dyDescent="0.25">
      <c r="A46" s="56" t="str">
        <f>IF('Cria e Recria'!L$7="","",A45+7)</f>
        <v/>
      </c>
      <c r="B46" s="13">
        <f t="shared" si="5"/>
        <v>49</v>
      </c>
      <c r="C46" s="177"/>
      <c r="D46" s="64" t="str">
        <f t="shared" si="6"/>
        <v/>
      </c>
      <c r="E46" s="58" t="str">
        <f t="shared" si="7"/>
        <v/>
      </c>
      <c r="F46" s="58">
        <v>0.13</v>
      </c>
      <c r="G46" s="58" t="str">
        <f t="shared" si="8"/>
        <v/>
      </c>
      <c r="H46" s="58">
        <v>95.970000000000141</v>
      </c>
      <c r="I46" s="67"/>
      <c r="J46" s="60" t="str">
        <f t="shared" si="3"/>
        <v/>
      </c>
      <c r="K46" s="2" t="str">
        <f t="shared" ref="K46:K77" si="9">IF(I46="","",(I46/D46/7)*100)</f>
        <v/>
      </c>
      <c r="L46" s="38">
        <v>92.805999999999997</v>
      </c>
      <c r="M46" s="86">
        <v>96.594000000000008</v>
      </c>
      <c r="N46" s="73" t="str">
        <f t="shared" ref="N46:N77" si="10">IF(I46="","",J46/$D$15)</f>
        <v/>
      </c>
      <c r="O46" s="99">
        <v>186.2</v>
      </c>
      <c r="P46" s="87">
        <v>193.8</v>
      </c>
      <c r="Q46" s="33"/>
      <c r="R46" s="30">
        <v>62.6</v>
      </c>
      <c r="S46" s="70"/>
      <c r="T46" s="57" t="str">
        <f t="shared" si="4"/>
        <v/>
      </c>
      <c r="U46" s="14">
        <v>104</v>
      </c>
      <c r="V46" s="32" t="str">
        <f t="shared" ref="V46:V77" si="11">IF(S46="","",(S46/I46)*12)</f>
        <v/>
      </c>
      <c r="W46" s="67"/>
      <c r="X46" s="60">
        <v>1687</v>
      </c>
      <c r="Y46" s="69"/>
      <c r="Z46" s="53"/>
    </row>
    <row r="47" spans="1:26" x14ac:dyDescent="0.25">
      <c r="A47" s="162" t="str">
        <f>IF('Cria e Recria'!L$7="","",A46+7)</f>
        <v/>
      </c>
      <c r="B47" s="44">
        <f t="shared" si="5"/>
        <v>50</v>
      </c>
      <c r="C47" s="163"/>
      <c r="D47" s="164" t="str">
        <f t="shared" si="6"/>
        <v/>
      </c>
      <c r="E47" s="165" t="str">
        <f t="shared" si="7"/>
        <v/>
      </c>
      <c r="F47" s="165">
        <v>0.13</v>
      </c>
      <c r="G47" s="165" t="str">
        <f t="shared" si="8"/>
        <v/>
      </c>
      <c r="H47" s="165">
        <v>95.840000000000146</v>
      </c>
      <c r="I47" s="166"/>
      <c r="J47" s="167" t="str">
        <f t="shared" si="3"/>
        <v/>
      </c>
      <c r="K47" s="165" t="str">
        <f t="shared" si="9"/>
        <v/>
      </c>
      <c r="L47" s="168">
        <v>92.512</v>
      </c>
      <c r="M47" s="169">
        <v>96.288000000000011</v>
      </c>
      <c r="N47" s="170" t="str">
        <f t="shared" si="10"/>
        <v/>
      </c>
      <c r="O47" s="171">
        <v>192.57</v>
      </c>
      <c r="P47" s="172">
        <v>200.43</v>
      </c>
      <c r="Q47" s="163"/>
      <c r="R47" s="173">
        <v>62.7</v>
      </c>
      <c r="S47" s="166"/>
      <c r="T47" s="174" t="str">
        <f t="shared" si="4"/>
        <v/>
      </c>
      <c r="U47" s="174">
        <v>104</v>
      </c>
      <c r="V47" s="175" t="str">
        <f t="shared" si="11"/>
        <v/>
      </c>
      <c r="W47" s="166"/>
      <c r="X47" s="167">
        <v>1689</v>
      </c>
      <c r="Y47" s="163"/>
      <c r="Z47" s="53"/>
    </row>
    <row r="48" spans="1:26" x14ac:dyDescent="0.25">
      <c r="A48" s="56" t="str">
        <f>IF('Cria e Recria'!L$7="","",A47+7)</f>
        <v/>
      </c>
      <c r="B48" s="13">
        <f t="shared" si="5"/>
        <v>51</v>
      </c>
      <c r="C48" s="177"/>
      <c r="D48" s="64" t="str">
        <f t="shared" si="6"/>
        <v/>
      </c>
      <c r="E48" s="58" t="str">
        <f t="shared" si="7"/>
        <v/>
      </c>
      <c r="F48" s="58">
        <v>0.13</v>
      </c>
      <c r="G48" s="58" t="str">
        <f t="shared" si="8"/>
        <v/>
      </c>
      <c r="H48" s="58">
        <v>95.71000000000015</v>
      </c>
      <c r="I48" s="67"/>
      <c r="J48" s="60" t="str">
        <f t="shared" si="3"/>
        <v/>
      </c>
      <c r="K48" s="2" t="str">
        <f t="shared" si="9"/>
        <v/>
      </c>
      <c r="L48" s="38">
        <v>92.316000000000003</v>
      </c>
      <c r="M48" s="86">
        <v>96.084000000000003</v>
      </c>
      <c r="N48" s="73" t="str">
        <f t="shared" si="10"/>
        <v/>
      </c>
      <c r="O48" s="99">
        <v>198.84200000000001</v>
      </c>
      <c r="P48" s="87">
        <v>206.958</v>
      </c>
      <c r="Q48" s="33"/>
      <c r="R48" s="30">
        <v>62.8</v>
      </c>
      <c r="S48" s="70"/>
      <c r="T48" s="57" t="str">
        <f t="shared" ref="T48:T79" si="12">IF(S48="","",(S48/D48/7)*1000)</f>
        <v/>
      </c>
      <c r="U48" s="14">
        <v>104</v>
      </c>
      <c r="V48" s="32" t="str">
        <f t="shared" si="11"/>
        <v/>
      </c>
      <c r="W48" s="67"/>
      <c r="X48" s="60">
        <v>1691</v>
      </c>
      <c r="Y48" s="69"/>
      <c r="Z48" s="53"/>
    </row>
    <row r="49" spans="1:26" x14ac:dyDescent="0.25">
      <c r="A49" s="56" t="str">
        <f>IF('Cria e Recria'!L$7="","",A48+7)</f>
        <v/>
      </c>
      <c r="B49" s="13">
        <f t="shared" ref="B49:B80" si="13">B48+1</f>
        <v>52</v>
      </c>
      <c r="C49" s="177"/>
      <c r="D49" s="64" t="str">
        <f t="shared" si="6"/>
        <v/>
      </c>
      <c r="E49" s="58" t="str">
        <f t="shared" si="7"/>
        <v/>
      </c>
      <c r="F49" s="58">
        <v>0.13</v>
      </c>
      <c r="G49" s="58" t="str">
        <f t="shared" si="8"/>
        <v/>
      </c>
      <c r="H49" s="58">
        <v>95.580000000000155</v>
      </c>
      <c r="I49" s="67"/>
      <c r="J49" s="60" t="str">
        <f t="shared" si="3"/>
        <v/>
      </c>
      <c r="K49" s="2" t="str">
        <f t="shared" si="9"/>
        <v/>
      </c>
      <c r="L49" s="38">
        <v>92.12</v>
      </c>
      <c r="M49" s="86">
        <v>95.88</v>
      </c>
      <c r="N49" s="73" t="str">
        <f t="shared" si="10"/>
        <v/>
      </c>
      <c r="O49" s="99">
        <v>205.21199999999999</v>
      </c>
      <c r="P49" s="87">
        <v>213.58800000000002</v>
      </c>
      <c r="Q49" s="33"/>
      <c r="R49" s="30">
        <v>62.9</v>
      </c>
      <c r="S49" s="70"/>
      <c r="T49" s="57" t="str">
        <f t="shared" si="12"/>
        <v/>
      </c>
      <c r="U49" s="14">
        <v>104</v>
      </c>
      <c r="V49" s="32" t="str">
        <f t="shared" si="11"/>
        <v/>
      </c>
      <c r="W49" s="67"/>
      <c r="X49" s="60">
        <v>1693</v>
      </c>
      <c r="Y49" s="69"/>
      <c r="Z49" s="53"/>
    </row>
    <row r="50" spans="1:26" x14ac:dyDescent="0.25">
      <c r="A50" s="56" t="str">
        <f>IF('Cria e Recria'!L$7="","",A49+7)</f>
        <v/>
      </c>
      <c r="B50" s="13">
        <f t="shared" si="13"/>
        <v>53</v>
      </c>
      <c r="C50" s="177"/>
      <c r="D50" s="64" t="str">
        <f t="shared" si="6"/>
        <v/>
      </c>
      <c r="E50" s="58" t="str">
        <f t="shared" si="7"/>
        <v/>
      </c>
      <c r="F50" s="58">
        <v>0.13</v>
      </c>
      <c r="G50" s="58" t="str">
        <f t="shared" si="8"/>
        <v/>
      </c>
      <c r="H50" s="58">
        <v>95.450000000000159</v>
      </c>
      <c r="I50" s="67"/>
      <c r="J50" s="60" t="str">
        <f t="shared" si="3"/>
        <v/>
      </c>
      <c r="K50" s="2" t="str">
        <f t="shared" si="9"/>
        <v/>
      </c>
      <c r="L50" s="38">
        <v>91.826000000000008</v>
      </c>
      <c r="M50" s="86">
        <v>95.573999999999998</v>
      </c>
      <c r="N50" s="73" t="str">
        <f t="shared" si="10"/>
        <v/>
      </c>
      <c r="O50" s="99">
        <v>211.48400000000001</v>
      </c>
      <c r="P50" s="87">
        <v>220.11600000000001</v>
      </c>
      <c r="Q50" s="33"/>
      <c r="R50" s="30">
        <v>62.9</v>
      </c>
      <c r="S50" s="70"/>
      <c r="T50" s="57" t="str">
        <f t="shared" si="12"/>
        <v/>
      </c>
      <c r="U50" s="14">
        <v>104</v>
      </c>
      <c r="V50" s="32" t="str">
        <f t="shared" si="11"/>
        <v/>
      </c>
      <c r="W50" s="67"/>
      <c r="X50" s="60">
        <v>1695</v>
      </c>
      <c r="Y50" s="69"/>
      <c r="Z50" s="53"/>
    </row>
    <row r="51" spans="1:26" x14ac:dyDescent="0.25">
      <c r="A51" s="56" t="str">
        <f>IF('Cria e Recria'!L$7="","",A50+7)</f>
        <v/>
      </c>
      <c r="B51" s="13">
        <f t="shared" si="13"/>
        <v>54</v>
      </c>
      <c r="C51" s="177"/>
      <c r="D51" s="64" t="str">
        <f t="shared" si="6"/>
        <v/>
      </c>
      <c r="E51" s="58" t="str">
        <f t="shared" si="7"/>
        <v/>
      </c>
      <c r="F51" s="58">
        <v>0.13</v>
      </c>
      <c r="G51" s="58" t="str">
        <f t="shared" si="8"/>
        <v/>
      </c>
      <c r="H51" s="58">
        <v>95.320000000000164</v>
      </c>
      <c r="I51" s="67"/>
      <c r="J51" s="60" t="str">
        <f t="shared" si="3"/>
        <v/>
      </c>
      <c r="K51" s="2" t="str">
        <f t="shared" si="9"/>
        <v/>
      </c>
      <c r="L51" s="38">
        <v>91.532000000000011</v>
      </c>
      <c r="M51" s="86">
        <v>95.268000000000001</v>
      </c>
      <c r="N51" s="73" t="str">
        <f t="shared" si="10"/>
        <v/>
      </c>
      <c r="O51" s="99">
        <v>217.75599999999997</v>
      </c>
      <c r="P51" s="87">
        <v>226.64400000000001</v>
      </c>
      <c r="Q51" s="33"/>
      <c r="R51" s="30">
        <v>63</v>
      </c>
      <c r="S51" s="70"/>
      <c r="T51" s="57" t="str">
        <f t="shared" si="12"/>
        <v/>
      </c>
      <c r="U51" s="14">
        <v>104</v>
      </c>
      <c r="V51" s="32" t="str">
        <f t="shared" si="11"/>
        <v/>
      </c>
      <c r="W51" s="67"/>
      <c r="X51" s="60">
        <v>1697</v>
      </c>
      <c r="Y51" s="69"/>
      <c r="Z51" s="53"/>
    </row>
    <row r="52" spans="1:26" x14ac:dyDescent="0.25">
      <c r="A52" s="56" t="str">
        <f>IF('Cria e Recria'!L$7="","",A51+7)</f>
        <v/>
      </c>
      <c r="B52" s="13">
        <f t="shared" si="13"/>
        <v>55</v>
      </c>
      <c r="C52" s="177"/>
      <c r="D52" s="64" t="str">
        <f t="shared" si="6"/>
        <v/>
      </c>
      <c r="E52" s="58" t="str">
        <f t="shared" si="7"/>
        <v/>
      </c>
      <c r="F52" s="58">
        <v>0.13</v>
      </c>
      <c r="G52" s="58" t="str">
        <f t="shared" si="8"/>
        <v/>
      </c>
      <c r="H52" s="58">
        <v>95.190000000000168</v>
      </c>
      <c r="I52" s="67"/>
      <c r="J52" s="60" t="str">
        <f t="shared" si="3"/>
        <v/>
      </c>
      <c r="K52" s="2" t="str">
        <f t="shared" si="9"/>
        <v/>
      </c>
      <c r="L52" s="38">
        <v>91.335999999999999</v>
      </c>
      <c r="M52" s="86">
        <v>95.064000000000007</v>
      </c>
      <c r="N52" s="73" t="str">
        <f t="shared" si="10"/>
        <v/>
      </c>
      <c r="O52" s="99">
        <v>224.02799999999999</v>
      </c>
      <c r="P52" s="87">
        <v>233.172</v>
      </c>
      <c r="Q52" s="33"/>
      <c r="R52" s="30">
        <v>63</v>
      </c>
      <c r="S52" s="70"/>
      <c r="T52" s="57" t="str">
        <f t="shared" si="12"/>
        <v/>
      </c>
      <c r="U52" s="14">
        <v>104</v>
      </c>
      <c r="V52" s="32" t="str">
        <f t="shared" si="11"/>
        <v/>
      </c>
      <c r="W52" s="67"/>
      <c r="X52" s="60">
        <v>1699</v>
      </c>
      <c r="Y52" s="69"/>
      <c r="Z52" s="53"/>
    </row>
    <row r="53" spans="1:26" x14ac:dyDescent="0.25">
      <c r="A53" s="56" t="str">
        <f>IF('Cria e Recria'!L$7="","",A52+7)</f>
        <v/>
      </c>
      <c r="B53" s="13">
        <f t="shared" si="13"/>
        <v>56</v>
      </c>
      <c r="C53" s="177"/>
      <c r="D53" s="64" t="str">
        <f t="shared" si="6"/>
        <v/>
      </c>
      <c r="E53" s="58" t="str">
        <f t="shared" si="7"/>
        <v/>
      </c>
      <c r="F53" s="58">
        <v>0.13</v>
      </c>
      <c r="G53" s="58" t="str">
        <f t="shared" si="8"/>
        <v/>
      </c>
      <c r="H53" s="58">
        <v>95.060000000000173</v>
      </c>
      <c r="I53" s="67"/>
      <c r="J53" s="60" t="str">
        <f t="shared" si="3"/>
        <v/>
      </c>
      <c r="K53" s="2" t="str">
        <f t="shared" si="9"/>
        <v/>
      </c>
      <c r="L53" s="38">
        <v>91.042000000000002</v>
      </c>
      <c r="M53" s="86">
        <v>94.75800000000001</v>
      </c>
      <c r="N53" s="73" t="str">
        <f t="shared" si="10"/>
        <v/>
      </c>
      <c r="O53" s="99">
        <v>230.202</v>
      </c>
      <c r="P53" s="87">
        <v>239.59800000000001</v>
      </c>
      <c r="Q53" s="33"/>
      <c r="R53" s="30">
        <v>63.1</v>
      </c>
      <c r="S53" s="70"/>
      <c r="T53" s="57" t="str">
        <f t="shared" si="12"/>
        <v/>
      </c>
      <c r="U53" s="14">
        <v>104</v>
      </c>
      <c r="V53" s="32" t="str">
        <f t="shared" si="11"/>
        <v/>
      </c>
      <c r="W53" s="67"/>
      <c r="X53" s="60">
        <v>1701</v>
      </c>
      <c r="Y53" s="69"/>
      <c r="Z53" s="53"/>
    </row>
    <row r="54" spans="1:26" x14ac:dyDescent="0.25">
      <c r="A54" s="56" t="str">
        <f>IF('Cria e Recria'!L$7="","",A53+7)</f>
        <v/>
      </c>
      <c r="B54" s="13">
        <f t="shared" si="13"/>
        <v>57</v>
      </c>
      <c r="C54" s="177"/>
      <c r="D54" s="64" t="str">
        <f t="shared" si="6"/>
        <v/>
      </c>
      <c r="E54" s="58" t="str">
        <f t="shared" si="7"/>
        <v/>
      </c>
      <c r="F54" s="58">
        <v>0.13</v>
      </c>
      <c r="G54" s="58" t="str">
        <f t="shared" si="8"/>
        <v/>
      </c>
      <c r="H54" s="58">
        <v>94.930000000000177</v>
      </c>
      <c r="I54" s="67"/>
      <c r="J54" s="60" t="str">
        <f t="shared" si="3"/>
        <v/>
      </c>
      <c r="K54" s="2" t="str">
        <f t="shared" si="9"/>
        <v/>
      </c>
      <c r="L54" s="38">
        <v>90.74799999999999</v>
      </c>
      <c r="M54" s="86">
        <v>94.451999999999998</v>
      </c>
      <c r="N54" s="73" t="str">
        <f t="shared" si="10"/>
        <v/>
      </c>
      <c r="O54" s="99">
        <v>236.37599999999998</v>
      </c>
      <c r="P54" s="87">
        <v>246.024</v>
      </c>
      <c r="Q54" s="33"/>
      <c r="R54" s="30">
        <v>63.1</v>
      </c>
      <c r="S54" s="70"/>
      <c r="T54" s="57" t="str">
        <f t="shared" si="12"/>
        <v/>
      </c>
      <c r="U54" s="14">
        <v>104</v>
      </c>
      <c r="V54" s="32" t="str">
        <f t="shared" si="11"/>
        <v/>
      </c>
      <c r="W54" s="67"/>
      <c r="X54" s="60">
        <v>1702</v>
      </c>
      <c r="Y54" s="69"/>
      <c r="Z54" s="53"/>
    </row>
    <row r="55" spans="1:26" x14ac:dyDescent="0.25">
      <c r="A55" s="56" t="str">
        <f>IF('Cria e Recria'!L$7="","",A54+7)</f>
        <v/>
      </c>
      <c r="B55" s="13">
        <f t="shared" si="13"/>
        <v>58</v>
      </c>
      <c r="C55" s="177"/>
      <c r="D55" s="64" t="str">
        <f t="shared" si="6"/>
        <v/>
      </c>
      <c r="E55" s="58" t="str">
        <f t="shared" si="7"/>
        <v/>
      </c>
      <c r="F55" s="58">
        <v>0.13</v>
      </c>
      <c r="G55" s="58" t="str">
        <f t="shared" si="8"/>
        <v/>
      </c>
      <c r="H55" s="58">
        <v>94.800000000000182</v>
      </c>
      <c r="I55" s="67"/>
      <c r="J55" s="60" t="str">
        <f t="shared" si="3"/>
        <v/>
      </c>
      <c r="K55" s="2" t="str">
        <f t="shared" si="9"/>
        <v/>
      </c>
      <c r="L55" s="38">
        <v>90.453999999999994</v>
      </c>
      <c r="M55" s="86">
        <v>94.146000000000001</v>
      </c>
      <c r="N55" s="73" t="str">
        <f t="shared" si="10"/>
        <v/>
      </c>
      <c r="O55" s="99">
        <v>242.54999999999998</v>
      </c>
      <c r="P55" s="87">
        <v>252.45000000000002</v>
      </c>
      <c r="Q55" s="33"/>
      <c r="R55" s="30">
        <v>63.2</v>
      </c>
      <c r="S55" s="70"/>
      <c r="T55" s="57" t="str">
        <f t="shared" si="12"/>
        <v/>
      </c>
      <c r="U55" s="14">
        <v>104</v>
      </c>
      <c r="V55" s="32" t="str">
        <f t="shared" si="11"/>
        <v/>
      </c>
      <c r="W55" s="67"/>
      <c r="X55" s="60">
        <v>1703</v>
      </c>
      <c r="Y55" s="69"/>
      <c r="Z55" s="59"/>
    </row>
    <row r="56" spans="1:26" x14ac:dyDescent="0.25">
      <c r="A56" s="56" t="str">
        <f>IF('Cria e Recria'!L$7="","",A55+7)</f>
        <v/>
      </c>
      <c r="B56" s="13">
        <f t="shared" si="13"/>
        <v>59</v>
      </c>
      <c r="C56" s="177"/>
      <c r="D56" s="64" t="str">
        <f t="shared" si="6"/>
        <v/>
      </c>
      <c r="E56" s="58" t="str">
        <f t="shared" si="7"/>
        <v/>
      </c>
      <c r="F56" s="58">
        <v>0.13</v>
      </c>
      <c r="G56" s="58" t="str">
        <f t="shared" si="8"/>
        <v/>
      </c>
      <c r="H56" s="58">
        <v>94.670000000000186</v>
      </c>
      <c r="I56" s="67"/>
      <c r="J56" s="60" t="str">
        <f t="shared" si="3"/>
        <v/>
      </c>
      <c r="K56" s="2" t="str">
        <f t="shared" si="9"/>
        <v/>
      </c>
      <c r="L56" s="38">
        <v>90.16</v>
      </c>
      <c r="M56" s="86">
        <v>93.84</v>
      </c>
      <c r="N56" s="73" t="str">
        <f t="shared" si="10"/>
        <v/>
      </c>
      <c r="O56" s="99">
        <v>248.72400000000002</v>
      </c>
      <c r="P56" s="87">
        <v>258.87600000000003</v>
      </c>
      <c r="Q56" s="33"/>
      <c r="R56" s="30">
        <v>63.2</v>
      </c>
      <c r="S56" s="70"/>
      <c r="T56" s="57" t="str">
        <f t="shared" si="12"/>
        <v/>
      </c>
      <c r="U56" s="14">
        <v>104</v>
      </c>
      <c r="V56" s="32" t="str">
        <f t="shared" si="11"/>
        <v/>
      </c>
      <c r="W56" s="67"/>
      <c r="X56" s="60">
        <v>1704</v>
      </c>
      <c r="Y56" s="69"/>
      <c r="Z56" s="53"/>
    </row>
    <row r="57" spans="1:26" x14ac:dyDescent="0.25">
      <c r="A57" s="162" t="str">
        <f>IF('Cria e Recria'!L$7="","",A56+7)</f>
        <v/>
      </c>
      <c r="B57" s="44">
        <f t="shared" si="13"/>
        <v>60</v>
      </c>
      <c r="C57" s="163"/>
      <c r="D57" s="164" t="str">
        <f t="shared" si="6"/>
        <v/>
      </c>
      <c r="E57" s="165" t="str">
        <f t="shared" si="7"/>
        <v/>
      </c>
      <c r="F57" s="165">
        <v>0.13</v>
      </c>
      <c r="G57" s="165" t="str">
        <f t="shared" si="8"/>
        <v/>
      </c>
      <c r="H57" s="165">
        <v>94.540000000000191</v>
      </c>
      <c r="I57" s="166"/>
      <c r="J57" s="167" t="str">
        <f t="shared" si="3"/>
        <v/>
      </c>
      <c r="K57" s="165" t="str">
        <f t="shared" si="9"/>
        <v/>
      </c>
      <c r="L57" s="168">
        <v>89.866</v>
      </c>
      <c r="M57" s="169">
        <v>93.534000000000006</v>
      </c>
      <c r="N57" s="170" t="str">
        <f t="shared" si="10"/>
        <v/>
      </c>
      <c r="O57" s="171">
        <v>254.79999999999998</v>
      </c>
      <c r="P57" s="172">
        <v>265.2</v>
      </c>
      <c r="Q57" s="163"/>
      <c r="R57" s="173">
        <v>63.3</v>
      </c>
      <c r="S57" s="166"/>
      <c r="T57" s="174" t="str">
        <f t="shared" si="12"/>
        <v/>
      </c>
      <c r="U57" s="174">
        <v>104</v>
      </c>
      <c r="V57" s="175" t="str">
        <f t="shared" si="11"/>
        <v/>
      </c>
      <c r="W57" s="166"/>
      <c r="X57" s="167">
        <v>1704</v>
      </c>
      <c r="Y57" s="163"/>
      <c r="Z57" s="53"/>
    </row>
    <row r="58" spans="1:26" x14ac:dyDescent="0.25">
      <c r="A58" s="56" t="str">
        <f>IF('Cria e Recria'!L$7="","",A57+7)</f>
        <v/>
      </c>
      <c r="B58" s="13">
        <f t="shared" si="13"/>
        <v>61</v>
      </c>
      <c r="C58" s="177"/>
      <c r="D58" s="64" t="str">
        <f t="shared" si="6"/>
        <v/>
      </c>
      <c r="E58" s="58" t="str">
        <f t="shared" si="7"/>
        <v/>
      </c>
      <c r="F58" s="58">
        <v>0.13</v>
      </c>
      <c r="G58" s="58" t="str">
        <f t="shared" si="8"/>
        <v/>
      </c>
      <c r="H58" s="58">
        <v>94.410000000000196</v>
      </c>
      <c r="I58" s="67"/>
      <c r="J58" s="60" t="str">
        <f t="shared" si="3"/>
        <v/>
      </c>
      <c r="K58" s="2" t="str">
        <f t="shared" si="9"/>
        <v/>
      </c>
      <c r="L58" s="38">
        <v>89.47399999999999</v>
      </c>
      <c r="M58" s="86">
        <v>93.126000000000005</v>
      </c>
      <c r="N58" s="73" t="str">
        <f t="shared" si="10"/>
        <v/>
      </c>
      <c r="O58" s="99">
        <v>260.87599999999998</v>
      </c>
      <c r="P58" s="87">
        <v>271.524</v>
      </c>
      <c r="Q58" s="33"/>
      <c r="R58" s="30">
        <v>63.3</v>
      </c>
      <c r="S58" s="70"/>
      <c r="T58" s="57" t="str">
        <f t="shared" si="12"/>
        <v/>
      </c>
      <c r="U58" s="14">
        <v>104</v>
      </c>
      <c r="V58" s="32" t="str">
        <f t="shared" si="11"/>
        <v/>
      </c>
      <c r="W58" s="67"/>
      <c r="X58" s="60">
        <v>1705</v>
      </c>
      <c r="Y58" s="69"/>
      <c r="Z58" s="53"/>
    </row>
    <row r="59" spans="1:26" x14ac:dyDescent="0.25">
      <c r="A59" s="56" t="str">
        <f>IF('Cria e Recria'!L$7="","",A58+7)</f>
        <v/>
      </c>
      <c r="B59" s="13">
        <f t="shared" si="13"/>
        <v>62</v>
      </c>
      <c r="C59" s="177"/>
      <c r="D59" s="64" t="str">
        <f t="shared" si="6"/>
        <v/>
      </c>
      <c r="E59" s="58" t="str">
        <f t="shared" si="7"/>
        <v/>
      </c>
      <c r="F59" s="58">
        <v>0.13</v>
      </c>
      <c r="G59" s="58" t="str">
        <f t="shared" si="8"/>
        <v/>
      </c>
      <c r="H59" s="58">
        <v>94.2800000000002</v>
      </c>
      <c r="I59" s="67"/>
      <c r="J59" s="60" t="str">
        <f t="shared" si="3"/>
        <v/>
      </c>
      <c r="K59" s="2" t="str">
        <f t="shared" si="9"/>
        <v/>
      </c>
      <c r="L59" s="38">
        <v>89.179999999999993</v>
      </c>
      <c r="M59" s="86">
        <v>92.820000000000007</v>
      </c>
      <c r="N59" s="73" t="str">
        <f t="shared" si="10"/>
        <v/>
      </c>
      <c r="O59" s="99">
        <v>266.952</v>
      </c>
      <c r="P59" s="87">
        <v>277.84799999999996</v>
      </c>
      <c r="Q59" s="33"/>
      <c r="R59" s="30">
        <v>63.4</v>
      </c>
      <c r="S59" s="70"/>
      <c r="T59" s="57" t="str">
        <f t="shared" si="12"/>
        <v/>
      </c>
      <c r="U59" s="14">
        <v>104</v>
      </c>
      <c r="V59" s="32" t="str">
        <f t="shared" si="11"/>
        <v/>
      </c>
      <c r="W59" s="67"/>
      <c r="X59" s="60">
        <v>1705</v>
      </c>
      <c r="Y59" s="69"/>
      <c r="Z59" s="53"/>
    </row>
    <row r="60" spans="1:26" x14ac:dyDescent="0.25">
      <c r="A60" s="56" t="str">
        <f>IF('Cria e Recria'!L$7="","",A59+7)</f>
        <v/>
      </c>
      <c r="B60" s="13">
        <f t="shared" si="13"/>
        <v>63</v>
      </c>
      <c r="C60" s="177"/>
      <c r="D60" s="64" t="str">
        <f t="shared" si="6"/>
        <v/>
      </c>
      <c r="E60" s="58" t="str">
        <f t="shared" si="7"/>
        <v/>
      </c>
      <c r="F60" s="58">
        <v>0.13</v>
      </c>
      <c r="G60" s="58" t="str">
        <f t="shared" si="8"/>
        <v/>
      </c>
      <c r="H60" s="58">
        <v>94.150000000000205</v>
      </c>
      <c r="I60" s="67"/>
      <c r="J60" s="60" t="str">
        <f t="shared" si="3"/>
        <v/>
      </c>
      <c r="K60" s="2" t="str">
        <f t="shared" si="9"/>
        <v/>
      </c>
      <c r="L60" s="38">
        <v>88.885999999999996</v>
      </c>
      <c r="M60" s="86">
        <v>92.51400000000001</v>
      </c>
      <c r="N60" s="73" t="str">
        <f t="shared" si="10"/>
        <v/>
      </c>
      <c r="O60" s="99">
        <v>273.02800000000002</v>
      </c>
      <c r="P60" s="87">
        <v>284.17200000000003</v>
      </c>
      <c r="Q60" s="33"/>
      <c r="R60" s="30">
        <v>63.4</v>
      </c>
      <c r="S60" s="70"/>
      <c r="T60" s="57" t="str">
        <f t="shared" si="12"/>
        <v/>
      </c>
      <c r="U60" s="14">
        <v>104</v>
      </c>
      <c r="V60" s="32" t="str">
        <f t="shared" si="11"/>
        <v/>
      </c>
      <c r="W60" s="67"/>
      <c r="X60" s="60">
        <v>1706</v>
      </c>
      <c r="Y60" s="69"/>
      <c r="Z60" s="53"/>
    </row>
    <row r="61" spans="1:26" x14ac:dyDescent="0.25">
      <c r="A61" s="56" t="str">
        <f>IF('Cria e Recria'!L$7="","",A60+7)</f>
        <v/>
      </c>
      <c r="B61" s="13">
        <f t="shared" si="13"/>
        <v>64</v>
      </c>
      <c r="C61" s="177"/>
      <c r="D61" s="64" t="str">
        <f t="shared" si="6"/>
        <v/>
      </c>
      <c r="E61" s="58" t="str">
        <f t="shared" si="7"/>
        <v/>
      </c>
      <c r="F61" s="58">
        <v>0.13</v>
      </c>
      <c r="G61" s="58" t="str">
        <f t="shared" si="8"/>
        <v/>
      </c>
      <c r="H61" s="58">
        <v>94.020000000000209</v>
      </c>
      <c r="I61" s="67"/>
      <c r="J61" s="60" t="str">
        <f t="shared" si="3"/>
        <v/>
      </c>
      <c r="K61" s="2" t="str">
        <f t="shared" si="9"/>
        <v/>
      </c>
      <c r="L61" s="38">
        <v>88.591999999999999</v>
      </c>
      <c r="M61" s="86">
        <v>92.208000000000013</v>
      </c>
      <c r="N61" s="73" t="str">
        <f t="shared" si="10"/>
        <v/>
      </c>
      <c r="O61" s="99">
        <v>279.00599999999997</v>
      </c>
      <c r="P61" s="87">
        <v>290.39400000000001</v>
      </c>
      <c r="Q61" s="33"/>
      <c r="R61" s="30">
        <v>63.4</v>
      </c>
      <c r="S61" s="70"/>
      <c r="T61" s="57" t="str">
        <f t="shared" si="12"/>
        <v/>
      </c>
      <c r="U61" s="14">
        <v>104</v>
      </c>
      <c r="V61" s="32" t="str">
        <f t="shared" si="11"/>
        <v/>
      </c>
      <c r="W61" s="67"/>
      <c r="X61" s="60">
        <v>1706</v>
      </c>
      <c r="Y61" s="69"/>
      <c r="Z61" s="53"/>
    </row>
    <row r="62" spans="1:26" x14ac:dyDescent="0.25">
      <c r="A62" s="56" t="str">
        <f>IF('Cria e Recria'!L$7="","",A61+7)</f>
        <v/>
      </c>
      <c r="B62" s="13">
        <f t="shared" si="13"/>
        <v>65</v>
      </c>
      <c r="C62" s="177"/>
      <c r="D62" s="64" t="str">
        <f t="shared" si="6"/>
        <v/>
      </c>
      <c r="E62" s="58" t="str">
        <f t="shared" si="7"/>
        <v/>
      </c>
      <c r="F62" s="58">
        <v>0.13</v>
      </c>
      <c r="G62" s="58" t="str">
        <f t="shared" si="8"/>
        <v/>
      </c>
      <c r="H62" s="58">
        <v>93.890000000000214</v>
      </c>
      <c r="I62" s="67"/>
      <c r="J62" s="60" t="str">
        <f t="shared" si="3"/>
        <v/>
      </c>
      <c r="K62" s="2" t="str">
        <f t="shared" si="9"/>
        <v/>
      </c>
      <c r="L62" s="38">
        <v>88.2</v>
      </c>
      <c r="M62" s="86">
        <v>91.8</v>
      </c>
      <c r="N62" s="73" t="str">
        <f t="shared" si="10"/>
        <v/>
      </c>
      <c r="O62" s="99">
        <v>284.98399999999998</v>
      </c>
      <c r="P62" s="87">
        <v>296.61600000000004</v>
      </c>
      <c r="Q62" s="33"/>
      <c r="R62" s="30">
        <v>63.5</v>
      </c>
      <c r="S62" s="70"/>
      <c r="T62" s="57" t="str">
        <f t="shared" si="12"/>
        <v/>
      </c>
      <c r="U62" s="14">
        <v>104</v>
      </c>
      <c r="V62" s="32" t="str">
        <f t="shared" si="11"/>
        <v/>
      </c>
      <c r="W62" s="67"/>
      <c r="X62" s="60">
        <v>1707</v>
      </c>
      <c r="Y62" s="69"/>
      <c r="Z62" s="53"/>
    </row>
    <row r="63" spans="1:26" x14ac:dyDescent="0.25">
      <c r="A63" s="56" t="str">
        <f>IF('Cria e Recria'!L$7="","",A62+7)</f>
        <v/>
      </c>
      <c r="B63" s="13">
        <f t="shared" si="13"/>
        <v>66</v>
      </c>
      <c r="C63" s="177"/>
      <c r="D63" s="64" t="str">
        <f t="shared" si="6"/>
        <v/>
      </c>
      <c r="E63" s="58" t="str">
        <f t="shared" si="7"/>
        <v/>
      </c>
      <c r="F63" s="58">
        <v>0.13</v>
      </c>
      <c r="G63" s="58" t="str">
        <f t="shared" si="8"/>
        <v/>
      </c>
      <c r="H63" s="58">
        <v>93.760000000000218</v>
      </c>
      <c r="I63" s="67"/>
      <c r="J63" s="60" t="str">
        <f t="shared" si="3"/>
        <v/>
      </c>
      <c r="K63" s="2" t="str">
        <f t="shared" si="9"/>
        <v/>
      </c>
      <c r="L63" s="38">
        <v>87.906000000000006</v>
      </c>
      <c r="M63" s="86">
        <v>91.494</v>
      </c>
      <c r="N63" s="73" t="str">
        <f t="shared" si="10"/>
        <v/>
      </c>
      <c r="O63" s="99">
        <v>290.96199999999999</v>
      </c>
      <c r="P63" s="87">
        <v>302.83799999999997</v>
      </c>
      <c r="Q63" s="33"/>
      <c r="R63" s="30">
        <v>63.5</v>
      </c>
      <c r="S63" s="70"/>
      <c r="T63" s="57" t="str">
        <f t="shared" si="12"/>
        <v/>
      </c>
      <c r="U63" s="14">
        <v>104</v>
      </c>
      <c r="V63" s="32" t="str">
        <f t="shared" si="11"/>
        <v/>
      </c>
      <c r="W63" s="67"/>
      <c r="X63" s="60">
        <v>1707</v>
      </c>
      <c r="Y63" s="69"/>
      <c r="Z63" s="53"/>
    </row>
    <row r="64" spans="1:26" x14ac:dyDescent="0.25">
      <c r="A64" s="56" t="str">
        <f>IF('Cria e Recria'!L$7="","",A63+7)</f>
        <v/>
      </c>
      <c r="B64" s="13">
        <f t="shared" si="13"/>
        <v>67</v>
      </c>
      <c r="C64" s="177"/>
      <c r="D64" s="64" t="str">
        <f t="shared" si="6"/>
        <v/>
      </c>
      <c r="E64" s="58" t="str">
        <f t="shared" si="7"/>
        <v/>
      </c>
      <c r="F64" s="58">
        <v>0.13</v>
      </c>
      <c r="G64" s="58" t="str">
        <f t="shared" si="8"/>
        <v/>
      </c>
      <c r="H64" s="58">
        <v>93.630000000000223</v>
      </c>
      <c r="I64" s="67"/>
      <c r="J64" s="60" t="str">
        <f t="shared" si="3"/>
        <v/>
      </c>
      <c r="K64" s="2" t="str">
        <f t="shared" si="9"/>
        <v/>
      </c>
      <c r="L64" s="38">
        <v>87.513999999999996</v>
      </c>
      <c r="M64" s="86">
        <v>91.085999999999999</v>
      </c>
      <c r="N64" s="73" t="str">
        <f t="shared" si="10"/>
        <v/>
      </c>
      <c r="O64" s="99">
        <v>296.84199999999998</v>
      </c>
      <c r="P64" s="87">
        <v>308.95799999999997</v>
      </c>
      <c r="Q64" s="33"/>
      <c r="R64" s="30">
        <v>63.5</v>
      </c>
      <c r="S64" s="70"/>
      <c r="T64" s="57" t="str">
        <f t="shared" si="12"/>
        <v/>
      </c>
      <c r="U64" s="14">
        <v>104</v>
      </c>
      <c r="V64" s="32" t="str">
        <f t="shared" si="11"/>
        <v/>
      </c>
      <c r="W64" s="67"/>
      <c r="X64" s="60">
        <v>1708</v>
      </c>
      <c r="Y64" s="69"/>
      <c r="Z64" s="53"/>
    </row>
    <row r="65" spans="1:26" x14ac:dyDescent="0.25">
      <c r="A65" s="56" t="str">
        <f>IF('Cria e Recria'!L$7="","",A64+7)</f>
        <v/>
      </c>
      <c r="B65" s="13">
        <f t="shared" si="13"/>
        <v>68</v>
      </c>
      <c r="C65" s="177"/>
      <c r="D65" s="64" t="str">
        <f t="shared" si="6"/>
        <v/>
      </c>
      <c r="E65" s="58" t="str">
        <f t="shared" si="7"/>
        <v/>
      </c>
      <c r="F65" s="58">
        <v>0.13</v>
      </c>
      <c r="G65" s="58" t="str">
        <f t="shared" si="8"/>
        <v/>
      </c>
      <c r="H65" s="58">
        <v>93.500000000000227</v>
      </c>
      <c r="I65" s="67"/>
      <c r="J65" s="60" t="str">
        <f t="shared" si="3"/>
        <v/>
      </c>
      <c r="K65" s="2" t="str">
        <f t="shared" si="9"/>
        <v/>
      </c>
      <c r="L65" s="38">
        <v>87.122</v>
      </c>
      <c r="M65" s="86">
        <v>90.678000000000011</v>
      </c>
      <c r="N65" s="73" t="str">
        <f t="shared" si="10"/>
        <v/>
      </c>
      <c r="O65" s="99">
        <v>302.72199999999998</v>
      </c>
      <c r="P65" s="87">
        <v>315.07799999999997</v>
      </c>
      <c r="Q65" s="33"/>
      <c r="R65" s="30">
        <v>63.5</v>
      </c>
      <c r="S65" s="70"/>
      <c r="T65" s="57" t="str">
        <f t="shared" si="12"/>
        <v/>
      </c>
      <c r="U65" s="14">
        <v>104</v>
      </c>
      <c r="V65" s="32" t="str">
        <f t="shared" si="11"/>
        <v/>
      </c>
      <c r="W65" s="67"/>
      <c r="X65" s="60">
        <v>1708</v>
      </c>
      <c r="Y65" s="69"/>
      <c r="Z65" s="53"/>
    </row>
    <row r="66" spans="1:26" x14ac:dyDescent="0.25">
      <c r="A66" s="56" t="str">
        <f>IF('Cria e Recria'!L$7="","",A65+7)</f>
        <v/>
      </c>
      <c r="B66" s="13">
        <f t="shared" si="13"/>
        <v>69</v>
      </c>
      <c r="C66" s="177"/>
      <c r="D66" s="64" t="str">
        <f t="shared" si="6"/>
        <v/>
      </c>
      <c r="E66" s="58" t="str">
        <f t="shared" si="7"/>
        <v/>
      </c>
      <c r="F66" s="58">
        <v>0.13</v>
      </c>
      <c r="G66" s="58" t="str">
        <f t="shared" si="8"/>
        <v/>
      </c>
      <c r="H66" s="58">
        <v>93.370000000000232</v>
      </c>
      <c r="I66" s="67"/>
      <c r="J66" s="60" t="str">
        <f t="shared" si="3"/>
        <v/>
      </c>
      <c r="K66" s="2" t="str">
        <f t="shared" si="9"/>
        <v/>
      </c>
      <c r="L66" s="38">
        <v>86.73</v>
      </c>
      <c r="M66" s="86">
        <v>90.27</v>
      </c>
      <c r="N66" s="73" t="str">
        <f t="shared" si="10"/>
        <v/>
      </c>
      <c r="O66" s="99">
        <v>308.50400000000002</v>
      </c>
      <c r="P66" s="87">
        <v>321.096</v>
      </c>
      <c r="Q66" s="33"/>
      <c r="R66" s="30">
        <v>63.6</v>
      </c>
      <c r="S66" s="70"/>
      <c r="T66" s="57" t="str">
        <f t="shared" si="12"/>
        <v/>
      </c>
      <c r="U66" s="14">
        <v>104</v>
      </c>
      <c r="V66" s="32" t="str">
        <f t="shared" si="11"/>
        <v/>
      </c>
      <c r="W66" s="67"/>
      <c r="X66" s="60">
        <v>1709</v>
      </c>
      <c r="Y66" s="69"/>
      <c r="Z66" s="53"/>
    </row>
    <row r="67" spans="1:26" x14ac:dyDescent="0.25">
      <c r="A67" s="43" t="str">
        <f>IF('Cria e Recria'!L$7="","",A66+7)</f>
        <v/>
      </c>
      <c r="B67" s="44">
        <f t="shared" si="13"/>
        <v>70</v>
      </c>
      <c r="C67" s="45"/>
      <c r="D67" s="63" t="str">
        <f t="shared" si="6"/>
        <v/>
      </c>
      <c r="E67" s="46" t="str">
        <f t="shared" si="7"/>
        <v/>
      </c>
      <c r="F67" s="46">
        <v>0.13</v>
      </c>
      <c r="G67" s="46" t="str">
        <f t="shared" si="8"/>
        <v/>
      </c>
      <c r="H67" s="46">
        <v>93.240000000000236</v>
      </c>
      <c r="I67" s="65"/>
      <c r="J67" s="66" t="str">
        <f t="shared" si="3"/>
        <v/>
      </c>
      <c r="K67" s="46" t="str">
        <f t="shared" si="9"/>
        <v/>
      </c>
      <c r="L67" s="95">
        <v>86.337999999999994</v>
      </c>
      <c r="M67" s="82">
        <v>89.861999999999995</v>
      </c>
      <c r="N67" s="74" t="str">
        <f t="shared" si="10"/>
        <v/>
      </c>
      <c r="O67" s="98">
        <v>314.38400000000001</v>
      </c>
      <c r="P67" s="83">
        <v>327.21600000000001</v>
      </c>
      <c r="Q67" s="45"/>
      <c r="R67" s="84">
        <v>63.6</v>
      </c>
      <c r="S67" s="65"/>
      <c r="T67" s="52" t="str">
        <f t="shared" si="12"/>
        <v/>
      </c>
      <c r="U67" s="52">
        <v>104</v>
      </c>
      <c r="V67" s="48" t="str">
        <f t="shared" si="11"/>
        <v/>
      </c>
      <c r="W67" s="65"/>
      <c r="X67" s="66">
        <v>1709</v>
      </c>
      <c r="Y67" s="45"/>
      <c r="Z67" s="53"/>
    </row>
    <row r="68" spans="1:26" x14ac:dyDescent="0.25">
      <c r="A68" s="56" t="str">
        <f>IF('Cria e Recria'!L$7="","",A67+7)</f>
        <v/>
      </c>
      <c r="B68" s="13">
        <f t="shared" si="13"/>
        <v>71</v>
      </c>
      <c r="C68" s="177"/>
      <c r="D68" s="64" t="str">
        <f t="shared" si="6"/>
        <v/>
      </c>
      <c r="E68" s="58" t="str">
        <f t="shared" si="7"/>
        <v/>
      </c>
      <c r="F68" s="58">
        <v>0.13</v>
      </c>
      <c r="G68" s="58" t="str">
        <f t="shared" si="8"/>
        <v/>
      </c>
      <c r="H68" s="58">
        <v>93.110000000000241</v>
      </c>
      <c r="I68" s="67"/>
      <c r="J68" s="60" t="str">
        <f t="shared" si="3"/>
        <v/>
      </c>
      <c r="K68" s="2" t="str">
        <f t="shared" si="9"/>
        <v/>
      </c>
      <c r="L68" s="38">
        <v>85.847999999999999</v>
      </c>
      <c r="M68" s="86">
        <v>89.35199999999999</v>
      </c>
      <c r="N68" s="73" t="str">
        <f t="shared" si="10"/>
        <v/>
      </c>
      <c r="O68" s="99">
        <v>320.166</v>
      </c>
      <c r="P68" s="87">
        <v>333.23399999999998</v>
      </c>
      <c r="Q68" s="33"/>
      <c r="R68" s="30">
        <v>63.6</v>
      </c>
      <c r="S68" s="70"/>
      <c r="T68" s="57" t="str">
        <f t="shared" si="12"/>
        <v/>
      </c>
      <c r="U68" s="14">
        <v>104</v>
      </c>
      <c r="V68" s="32" t="str">
        <f t="shared" si="11"/>
        <v/>
      </c>
      <c r="W68" s="67"/>
      <c r="X68" s="60">
        <v>1710</v>
      </c>
      <c r="Y68" s="69"/>
      <c r="Z68" s="53"/>
    </row>
    <row r="69" spans="1:26" s="59" customFormat="1" x14ac:dyDescent="0.25">
      <c r="A69" s="56" t="str">
        <f>IF('Cria e Recria'!L$7="","",A68+7)</f>
        <v/>
      </c>
      <c r="B69" s="75">
        <f t="shared" si="13"/>
        <v>72</v>
      </c>
      <c r="C69" s="177"/>
      <c r="D69" s="64" t="str">
        <f t="shared" si="6"/>
        <v/>
      </c>
      <c r="E69" s="58" t="str">
        <f t="shared" si="7"/>
        <v/>
      </c>
      <c r="F69" s="58">
        <v>0.13</v>
      </c>
      <c r="G69" s="58" t="str">
        <f t="shared" si="8"/>
        <v/>
      </c>
      <c r="H69" s="58">
        <v>92.980000000000246</v>
      </c>
      <c r="I69" s="67"/>
      <c r="J69" s="77" t="str">
        <f t="shared" si="3"/>
        <v/>
      </c>
      <c r="K69" s="58" t="str">
        <f t="shared" si="9"/>
        <v/>
      </c>
      <c r="L69" s="96">
        <v>85.456000000000003</v>
      </c>
      <c r="M69" s="86">
        <v>88.944000000000003</v>
      </c>
      <c r="N69" s="78" t="str">
        <f t="shared" si="10"/>
        <v/>
      </c>
      <c r="O69" s="100">
        <v>325.84999999999997</v>
      </c>
      <c r="P69" s="87">
        <v>339.15000000000003</v>
      </c>
      <c r="Q69" s="33"/>
      <c r="R69" s="89">
        <v>63.6</v>
      </c>
      <c r="S69" s="33"/>
      <c r="T69" s="57" t="str">
        <f t="shared" si="12"/>
        <v/>
      </c>
      <c r="U69" s="57">
        <v>104</v>
      </c>
      <c r="V69" s="32" t="str">
        <f t="shared" si="11"/>
        <v/>
      </c>
      <c r="W69" s="33"/>
      <c r="X69" s="77">
        <v>1710</v>
      </c>
      <c r="Y69" s="33"/>
      <c r="Z69" s="53"/>
    </row>
    <row r="70" spans="1:26" x14ac:dyDescent="0.25">
      <c r="A70" s="56" t="str">
        <f>IF('Cria e Recria'!L$7="","",A69+7)</f>
        <v/>
      </c>
      <c r="B70" s="13">
        <f t="shared" si="13"/>
        <v>73</v>
      </c>
      <c r="C70" s="177"/>
      <c r="D70" s="64" t="str">
        <f t="shared" si="6"/>
        <v/>
      </c>
      <c r="E70" s="58" t="str">
        <f t="shared" si="7"/>
        <v/>
      </c>
      <c r="F70" s="58">
        <v>0.13</v>
      </c>
      <c r="G70" s="58" t="str">
        <f t="shared" si="8"/>
        <v/>
      </c>
      <c r="H70" s="58">
        <v>92.85000000000025</v>
      </c>
      <c r="I70" s="67"/>
      <c r="J70" s="60" t="str">
        <f t="shared" si="3"/>
        <v/>
      </c>
      <c r="K70" s="2" t="str">
        <f t="shared" si="9"/>
        <v/>
      </c>
      <c r="L70" s="38">
        <v>84.966000000000008</v>
      </c>
      <c r="M70" s="86">
        <v>88.433999999999997</v>
      </c>
      <c r="N70" s="73" t="str">
        <f t="shared" si="10"/>
        <v/>
      </c>
      <c r="O70" s="99">
        <v>331.53399999999999</v>
      </c>
      <c r="P70" s="87">
        <v>345.06600000000003</v>
      </c>
      <c r="Q70" s="33"/>
      <c r="R70" s="30">
        <v>63.7</v>
      </c>
      <c r="S70" s="70"/>
      <c r="T70" s="57" t="str">
        <f t="shared" si="12"/>
        <v/>
      </c>
      <c r="U70" s="14">
        <v>104</v>
      </c>
      <c r="V70" s="32" t="str">
        <f t="shared" si="11"/>
        <v/>
      </c>
      <c r="W70" s="67"/>
      <c r="X70" s="60">
        <v>1711</v>
      </c>
      <c r="Y70" s="69"/>
      <c r="Z70" s="53"/>
    </row>
    <row r="71" spans="1:26" x14ac:dyDescent="0.25">
      <c r="A71" s="56" t="str">
        <f>IF('Cria e Recria'!L$7="","",A70+7)</f>
        <v/>
      </c>
      <c r="B71" s="13">
        <f t="shared" si="13"/>
        <v>74</v>
      </c>
      <c r="C71" s="177"/>
      <c r="D71" s="64" t="str">
        <f t="shared" si="6"/>
        <v/>
      </c>
      <c r="E71" s="58" t="str">
        <f t="shared" si="7"/>
        <v/>
      </c>
      <c r="F71" s="58">
        <v>0.13</v>
      </c>
      <c r="G71" s="58" t="str">
        <f t="shared" si="8"/>
        <v/>
      </c>
      <c r="H71" s="58">
        <v>92.720000000000255</v>
      </c>
      <c r="I71" s="67"/>
      <c r="J71" s="60" t="str">
        <f t="shared" si="3"/>
        <v/>
      </c>
      <c r="K71" s="2" t="str">
        <f t="shared" si="9"/>
        <v/>
      </c>
      <c r="L71" s="38">
        <v>84.475999999999999</v>
      </c>
      <c r="M71" s="86">
        <v>87.924000000000007</v>
      </c>
      <c r="N71" s="73" t="str">
        <f t="shared" si="10"/>
        <v/>
      </c>
      <c r="O71" s="99">
        <v>337.21800000000002</v>
      </c>
      <c r="P71" s="87">
        <v>350.98200000000003</v>
      </c>
      <c r="Q71" s="33"/>
      <c r="R71" s="30">
        <v>63.7</v>
      </c>
      <c r="S71" s="70"/>
      <c r="T71" s="57" t="str">
        <f t="shared" si="12"/>
        <v/>
      </c>
      <c r="U71" s="14">
        <v>104</v>
      </c>
      <c r="V71" s="32" t="str">
        <f t="shared" si="11"/>
        <v/>
      </c>
      <c r="W71" s="67"/>
      <c r="X71" s="60">
        <v>1711</v>
      </c>
      <c r="Y71" s="69"/>
      <c r="Z71" s="53"/>
    </row>
    <row r="72" spans="1:26" x14ac:dyDescent="0.25">
      <c r="A72" s="56" t="str">
        <f>IF('Cria e Recria'!L$7="","",A71+7)</f>
        <v/>
      </c>
      <c r="B72" s="13">
        <f t="shared" si="13"/>
        <v>75</v>
      </c>
      <c r="C72" s="177"/>
      <c r="D72" s="64" t="str">
        <f t="shared" si="6"/>
        <v/>
      </c>
      <c r="E72" s="58" t="str">
        <f t="shared" si="7"/>
        <v/>
      </c>
      <c r="F72" s="58">
        <v>0.13</v>
      </c>
      <c r="G72" s="58" t="str">
        <f t="shared" si="8"/>
        <v/>
      </c>
      <c r="H72" s="58">
        <v>92.590000000000259</v>
      </c>
      <c r="I72" s="67"/>
      <c r="J72" s="60" t="str">
        <f t="shared" si="3"/>
        <v/>
      </c>
      <c r="K72" s="2" t="str">
        <f t="shared" si="9"/>
        <v/>
      </c>
      <c r="L72" s="38">
        <v>83.986000000000004</v>
      </c>
      <c r="M72" s="86">
        <v>87.414000000000001</v>
      </c>
      <c r="N72" s="73" t="str">
        <f t="shared" si="10"/>
        <v/>
      </c>
      <c r="O72" s="99">
        <v>342.80400000000003</v>
      </c>
      <c r="P72" s="87">
        <v>356.79599999999999</v>
      </c>
      <c r="Q72" s="33"/>
      <c r="R72" s="30">
        <v>63.7</v>
      </c>
      <c r="S72" s="70"/>
      <c r="T72" s="57" t="str">
        <f t="shared" si="12"/>
        <v/>
      </c>
      <c r="U72" s="14">
        <v>104</v>
      </c>
      <c r="V72" s="32" t="str">
        <f t="shared" si="11"/>
        <v/>
      </c>
      <c r="W72" s="67"/>
      <c r="X72" s="60">
        <v>1712</v>
      </c>
      <c r="Y72" s="69"/>
      <c r="Z72" s="53"/>
    </row>
    <row r="73" spans="1:26" x14ac:dyDescent="0.25">
      <c r="A73" s="56" t="str">
        <f>IF('Cria e Recria'!L$7="","",A72+7)</f>
        <v/>
      </c>
      <c r="B73" s="13">
        <f t="shared" si="13"/>
        <v>76</v>
      </c>
      <c r="C73" s="177"/>
      <c r="D73" s="64" t="str">
        <f t="shared" si="6"/>
        <v/>
      </c>
      <c r="E73" s="58" t="str">
        <f t="shared" si="7"/>
        <v/>
      </c>
      <c r="F73" s="58">
        <v>0.13</v>
      </c>
      <c r="G73" s="58" t="str">
        <f t="shared" si="8"/>
        <v/>
      </c>
      <c r="H73" s="58">
        <v>92.460000000000264</v>
      </c>
      <c r="I73" s="67"/>
      <c r="J73" s="60" t="str">
        <f t="shared" si="3"/>
        <v/>
      </c>
      <c r="K73" s="2" t="str">
        <f t="shared" si="9"/>
        <v/>
      </c>
      <c r="L73" s="38">
        <v>83.495999999999995</v>
      </c>
      <c r="M73" s="86">
        <v>86.904000000000011</v>
      </c>
      <c r="N73" s="73" t="str">
        <f t="shared" si="10"/>
        <v/>
      </c>
      <c r="O73" s="99">
        <v>348.39</v>
      </c>
      <c r="P73" s="87">
        <v>362.61</v>
      </c>
      <c r="Q73" s="33"/>
      <c r="R73" s="30">
        <v>63.7</v>
      </c>
      <c r="S73" s="70"/>
      <c r="T73" s="57" t="str">
        <f t="shared" si="12"/>
        <v/>
      </c>
      <c r="U73" s="14">
        <v>104</v>
      </c>
      <c r="V73" s="32" t="str">
        <f t="shared" si="11"/>
        <v/>
      </c>
      <c r="W73" s="67"/>
      <c r="X73" s="60">
        <v>1714</v>
      </c>
      <c r="Y73" s="69"/>
      <c r="Z73" s="53"/>
    </row>
    <row r="74" spans="1:26" x14ac:dyDescent="0.25">
      <c r="A74" s="56" t="str">
        <f>IF('Cria e Recria'!L$7="","",A73+7)</f>
        <v/>
      </c>
      <c r="B74" s="13">
        <f t="shared" si="13"/>
        <v>77</v>
      </c>
      <c r="C74" s="177"/>
      <c r="D74" s="64" t="str">
        <f t="shared" si="6"/>
        <v/>
      </c>
      <c r="E74" s="58" t="str">
        <f t="shared" si="7"/>
        <v/>
      </c>
      <c r="F74" s="58">
        <v>0.13</v>
      </c>
      <c r="G74" s="58" t="str">
        <f t="shared" si="8"/>
        <v/>
      </c>
      <c r="H74" s="58">
        <v>92.330000000000268</v>
      </c>
      <c r="I74" s="67"/>
      <c r="J74" s="60" t="str">
        <f t="shared" si="3"/>
        <v/>
      </c>
      <c r="K74" s="2" t="str">
        <f t="shared" si="9"/>
        <v/>
      </c>
      <c r="L74" s="38">
        <v>82.907999999999987</v>
      </c>
      <c r="M74" s="86">
        <v>86.292000000000002</v>
      </c>
      <c r="N74" s="73" t="str">
        <f t="shared" si="10"/>
        <v/>
      </c>
      <c r="O74" s="99">
        <v>353.976</v>
      </c>
      <c r="P74" s="87">
        <v>368.42399999999998</v>
      </c>
      <c r="Q74" s="33"/>
      <c r="R74" s="30">
        <v>63.8</v>
      </c>
      <c r="S74" s="70"/>
      <c r="T74" s="57" t="str">
        <f t="shared" si="12"/>
        <v/>
      </c>
      <c r="U74" s="14">
        <v>104</v>
      </c>
      <c r="V74" s="32" t="str">
        <f t="shared" si="11"/>
        <v/>
      </c>
      <c r="W74" s="67"/>
      <c r="X74" s="60">
        <v>1714</v>
      </c>
      <c r="Y74" s="69"/>
      <c r="Z74" s="53"/>
    </row>
    <row r="75" spans="1:26" x14ac:dyDescent="0.25">
      <c r="A75" s="56" t="str">
        <f>IF('Cria e Recria'!L$7="","",A74+7)</f>
        <v/>
      </c>
      <c r="B75" s="13">
        <f t="shared" si="13"/>
        <v>78</v>
      </c>
      <c r="C75" s="177"/>
      <c r="D75" s="64" t="str">
        <f t="shared" si="6"/>
        <v/>
      </c>
      <c r="E75" s="58" t="str">
        <f t="shared" si="7"/>
        <v/>
      </c>
      <c r="F75" s="58">
        <v>0.13</v>
      </c>
      <c r="G75" s="58" t="str">
        <f t="shared" si="8"/>
        <v/>
      </c>
      <c r="H75" s="58">
        <v>92.200000000000273</v>
      </c>
      <c r="I75" s="67"/>
      <c r="J75" s="60" t="str">
        <f t="shared" si="3"/>
        <v/>
      </c>
      <c r="K75" s="2" t="str">
        <f t="shared" si="9"/>
        <v/>
      </c>
      <c r="L75" s="38">
        <v>82.417999999999992</v>
      </c>
      <c r="M75" s="86">
        <v>85.781999999999996</v>
      </c>
      <c r="N75" s="73" t="str">
        <f t="shared" si="10"/>
        <v/>
      </c>
      <c r="O75" s="99">
        <v>359.464</v>
      </c>
      <c r="P75" s="87">
        <v>374.13600000000002</v>
      </c>
      <c r="Q75" s="33"/>
      <c r="R75" s="30">
        <v>63.8</v>
      </c>
      <c r="S75" s="70"/>
      <c r="T75" s="57" t="str">
        <f t="shared" si="12"/>
        <v/>
      </c>
      <c r="U75" s="14">
        <v>104</v>
      </c>
      <c r="V75" s="32" t="str">
        <f t="shared" si="11"/>
        <v/>
      </c>
      <c r="W75" s="67"/>
      <c r="X75" s="60">
        <v>1715</v>
      </c>
      <c r="Y75" s="69"/>
      <c r="Z75" s="53"/>
    </row>
    <row r="76" spans="1:26" x14ac:dyDescent="0.25">
      <c r="A76" s="56" t="str">
        <f>IF('Cria e Recria'!L$7="","",A75+7)</f>
        <v/>
      </c>
      <c r="B76" s="13">
        <f t="shared" si="13"/>
        <v>79</v>
      </c>
      <c r="C76" s="177"/>
      <c r="D76" s="64" t="str">
        <f t="shared" si="6"/>
        <v/>
      </c>
      <c r="E76" s="58" t="str">
        <f t="shared" si="7"/>
        <v/>
      </c>
      <c r="F76" s="58">
        <v>0.13</v>
      </c>
      <c r="G76" s="58" t="str">
        <f t="shared" si="8"/>
        <v/>
      </c>
      <c r="H76" s="58">
        <v>92.070000000000277</v>
      </c>
      <c r="I76" s="67"/>
      <c r="J76" s="60" t="str">
        <f t="shared" si="3"/>
        <v/>
      </c>
      <c r="K76" s="2" t="str">
        <f t="shared" si="9"/>
        <v/>
      </c>
      <c r="L76" s="38">
        <v>81.927999999999997</v>
      </c>
      <c r="M76" s="86">
        <v>85.271999999999991</v>
      </c>
      <c r="N76" s="73" t="str">
        <f t="shared" si="10"/>
        <v/>
      </c>
      <c r="O76" s="99">
        <v>364.85399999999998</v>
      </c>
      <c r="P76" s="87">
        <v>379.74600000000004</v>
      </c>
      <c r="Q76" s="33"/>
      <c r="R76" s="30">
        <v>63.8</v>
      </c>
      <c r="S76" s="70"/>
      <c r="T76" s="57" t="str">
        <f t="shared" si="12"/>
        <v/>
      </c>
      <c r="U76" s="14">
        <v>104</v>
      </c>
      <c r="V76" s="32" t="str">
        <f t="shared" si="11"/>
        <v/>
      </c>
      <c r="W76" s="67"/>
      <c r="X76" s="60">
        <v>1716</v>
      </c>
      <c r="Y76" s="69"/>
      <c r="Z76" s="53"/>
    </row>
    <row r="77" spans="1:26" s="49" customFormat="1" x14ac:dyDescent="0.25">
      <c r="A77" s="43" t="str">
        <f>IF('Cria e Recria'!L$7="","",A76+7)</f>
        <v/>
      </c>
      <c r="B77" s="44">
        <f t="shared" si="13"/>
        <v>80</v>
      </c>
      <c r="C77" s="45"/>
      <c r="D77" s="63" t="str">
        <f t="shared" si="6"/>
        <v/>
      </c>
      <c r="E77" s="46" t="str">
        <f t="shared" si="7"/>
        <v/>
      </c>
      <c r="F77" s="46">
        <v>0.13</v>
      </c>
      <c r="G77" s="46" t="str">
        <f t="shared" si="8"/>
        <v/>
      </c>
      <c r="H77" s="46">
        <v>91.940000000000282</v>
      </c>
      <c r="I77" s="65"/>
      <c r="J77" s="66" t="str">
        <f t="shared" si="3"/>
        <v/>
      </c>
      <c r="K77" s="46" t="str">
        <f t="shared" si="9"/>
        <v/>
      </c>
      <c r="L77" s="95">
        <v>81.34</v>
      </c>
      <c r="M77" s="82">
        <v>84.66</v>
      </c>
      <c r="N77" s="74" t="str">
        <f t="shared" si="10"/>
        <v/>
      </c>
      <c r="O77" s="98">
        <v>370.24400000000003</v>
      </c>
      <c r="P77" s="83">
        <v>385.35599999999999</v>
      </c>
      <c r="Q77" s="50"/>
      <c r="R77" s="84">
        <v>63.8</v>
      </c>
      <c r="S77" s="65"/>
      <c r="T77" s="52" t="str">
        <f t="shared" si="12"/>
        <v/>
      </c>
      <c r="U77" s="52">
        <v>104</v>
      </c>
      <c r="V77" s="48" t="str">
        <f t="shared" si="11"/>
        <v/>
      </c>
      <c r="W77" s="65"/>
      <c r="X77" s="66">
        <v>1716</v>
      </c>
      <c r="Y77" s="45"/>
      <c r="Z77" s="53"/>
    </row>
    <row r="78" spans="1:26" x14ac:dyDescent="0.25">
      <c r="A78" s="56" t="str">
        <f>IF('Cria e Recria'!L$7="","",A77+7)</f>
        <v/>
      </c>
      <c r="B78" s="13">
        <f t="shared" si="13"/>
        <v>81</v>
      </c>
      <c r="C78" s="177"/>
      <c r="D78" s="64" t="str">
        <f t="shared" si="6"/>
        <v/>
      </c>
      <c r="E78" s="58" t="str">
        <f t="shared" si="7"/>
        <v/>
      </c>
      <c r="F78" s="58">
        <v>0.13</v>
      </c>
      <c r="G78" s="58" t="str">
        <f t="shared" si="8"/>
        <v/>
      </c>
      <c r="H78" s="58">
        <v>91.810000000000286</v>
      </c>
      <c r="I78" s="67"/>
      <c r="J78" s="60" t="str">
        <f t="shared" si="3"/>
        <v/>
      </c>
      <c r="K78" s="2" t="str">
        <f t="shared" ref="K78:K97" si="14">IF(I78="","",(I78/D78/7)*100)</f>
        <v/>
      </c>
      <c r="L78" s="38">
        <v>80.849999999999994</v>
      </c>
      <c r="M78" s="86">
        <v>84.15</v>
      </c>
      <c r="N78" s="73" t="str">
        <f t="shared" ref="N78:N97" si="15">IF(I78="","",J78/$D$15)</f>
        <v/>
      </c>
      <c r="O78" s="99">
        <v>375.63400000000001</v>
      </c>
      <c r="P78" s="87">
        <v>390.96600000000001</v>
      </c>
      <c r="Q78" s="16"/>
      <c r="R78" s="30">
        <v>63.9</v>
      </c>
      <c r="S78" s="70"/>
      <c r="T78" s="57" t="str">
        <f t="shared" si="12"/>
        <v/>
      </c>
      <c r="U78" s="14">
        <v>104</v>
      </c>
      <c r="V78" s="32" t="str">
        <f t="shared" ref="V78:V97" si="16">IF(S78="","",(S78/I78)*12)</f>
        <v/>
      </c>
      <c r="W78" s="70"/>
      <c r="X78" s="60">
        <v>1718</v>
      </c>
      <c r="Y78" s="69"/>
      <c r="Z78" s="53"/>
    </row>
    <row r="79" spans="1:26" x14ac:dyDescent="0.25">
      <c r="A79" s="56" t="str">
        <f>IF('Cria e Recria'!L$7="","",A78+7)</f>
        <v/>
      </c>
      <c r="B79" s="13">
        <f t="shared" si="13"/>
        <v>82</v>
      </c>
      <c r="C79" s="177"/>
      <c r="D79" s="64" t="str">
        <f t="shared" si="6"/>
        <v/>
      </c>
      <c r="E79" s="58" t="str">
        <f t="shared" si="7"/>
        <v/>
      </c>
      <c r="F79" s="58">
        <v>0.13</v>
      </c>
      <c r="G79" s="58" t="str">
        <f t="shared" si="8"/>
        <v/>
      </c>
      <c r="H79" s="58">
        <v>91.680000000000291</v>
      </c>
      <c r="I79" s="70"/>
      <c r="J79" s="60" t="str">
        <f t="shared" si="3"/>
        <v/>
      </c>
      <c r="K79" s="2" t="str">
        <f t="shared" si="14"/>
        <v/>
      </c>
      <c r="L79" s="38">
        <v>80.262</v>
      </c>
      <c r="M79" s="86">
        <v>83.538000000000011</v>
      </c>
      <c r="N79" s="73" t="str">
        <f t="shared" si="15"/>
        <v/>
      </c>
      <c r="O79" s="99">
        <v>380.92599999999999</v>
      </c>
      <c r="P79" s="87">
        <v>396.47399999999999</v>
      </c>
      <c r="Q79" s="16"/>
      <c r="R79" s="30">
        <v>63.9</v>
      </c>
      <c r="S79" s="70"/>
      <c r="T79" s="57" t="str">
        <f t="shared" si="12"/>
        <v/>
      </c>
      <c r="U79" s="14">
        <v>104</v>
      </c>
      <c r="V79" s="32" t="str">
        <f t="shared" si="16"/>
        <v/>
      </c>
      <c r="W79" s="70"/>
      <c r="X79" s="60">
        <v>1719</v>
      </c>
      <c r="Y79" s="69"/>
      <c r="Z79" s="53"/>
    </row>
    <row r="80" spans="1:26" x14ac:dyDescent="0.25">
      <c r="A80" s="56" t="str">
        <f>IF('Cria e Recria'!L$7="","",A79+7)</f>
        <v/>
      </c>
      <c r="B80" s="13">
        <f t="shared" si="13"/>
        <v>83</v>
      </c>
      <c r="C80" s="177"/>
      <c r="D80" s="64" t="str">
        <f t="shared" si="6"/>
        <v/>
      </c>
      <c r="E80" s="58" t="str">
        <f t="shared" si="7"/>
        <v/>
      </c>
      <c r="F80" s="58">
        <v>0.13</v>
      </c>
      <c r="G80" s="58" t="str">
        <f t="shared" si="8"/>
        <v/>
      </c>
      <c r="H80" s="58">
        <v>91.550000000000296</v>
      </c>
      <c r="I80" s="70"/>
      <c r="J80" s="60" t="str">
        <f t="shared" ref="J80:J86" si="17">IF(I80="","",I80+J79)</f>
        <v/>
      </c>
      <c r="K80" s="2" t="str">
        <f t="shared" si="14"/>
        <v/>
      </c>
      <c r="L80" s="38">
        <v>79.673999999999992</v>
      </c>
      <c r="M80" s="86">
        <v>82.926000000000002</v>
      </c>
      <c r="N80" s="73" t="str">
        <f t="shared" si="15"/>
        <v/>
      </c>
      <c r="O80" s="99">
        <v>386.21800000000002</v>
      </c>
      <c r="P80" s="87">
        <v>401.98200000000003</v>
      </c>
      <c r="Q80" s="16"/>
      <c r="R80" s="30">
        <v>63.9</v>
      </c>
      <c r="S80" s="70"/>
      <c r="T80" s="57" t="str">
        <f t="shared" ref="T80:T97" si="18">IF(S80="","",(S80/D80/7)*1000)</f>
        <v/>
      </c>
      <c r="U80" s="14">
        <v>104</v>
      </c>
      <c r="V80" s="32" t="str">
        <f t="shared" si="16"/>
        <v/>
      </c>
      <c r="W80" s="70"/>
      <c r="X80" s="60">
        <v>1719</v>
      </c>
      <c r="Y80" s="69"/>
      <c r="Z80" s="53"/>
    </row>
    <row r="81" spans="1:26" x14ac:dyDescent="0.25">
      <c r="A81" s="56" t="str">
        <f>IF('Cria e Recria'!L$7="","",A80+7)</f>
        <v/>
      </c>
      <c r="B81" s="13">
        <f t="shared" ref="B81:B97" si="19">B80+1</f>
        <v>84</v>
      </c>
      <c r="C81" s="177"/>
      <c r="D81" s="64" t="str">
        <f t="shared" si="6"/>
        <v/>
      </c>
      <c r="E81" s="58" t="str">
        <f t="shared" si="7"/>
        <v/>
      </c>
      <c r="F81" s="58">
        <v>0.13</v>
      </c>
      <c r="G81" s="58" t="str">
        <f t="shared" si="8"/>
        <v/>
      </c>
      <c r="H81" s="58">
        <v>91.4200000000003</v>
      </c>
      <c r="I81" s="70"/>
      <c r="J81" s="60" t="str">
        <f t="shared" si="17"/>
        <v/>
      </c>
      <c r="K81" s="2" t="str">
        <f t="shared" si="14"/>
        <v/>
      </c>
      <c r="L81" s="38">
        <v>78.988</v>
      </c>
      <c r="M81" s="86">
        <v>82.211999999999989</v>
      </c>
      <c r="N81" s="73" t="str">
        <f t="shared" si="15"/>
        <v/>
      </c>
      <c r="O81" s="99">
        <v>391.41199999999998</v>
      </c>
      <c r="P81" s="87">
        <v>407.38799999999998</v>
      </c>
      <c r="Q81" s="16"/>
      <c r="R81" s="30">
        <v>64</v>
      </c>
      <c r="S81" s="70"/>
      <c r="T81" s="57" t="str">
        <f t="shared" si="18"/>
        <v/>
      </c>
      <c r="U81" s="14">
        <v>104</v>
      </c>
      <c r="V81" s="32" t="str">
        <f t="shared" si="16"/>
        <v/>
      </c>
      <c r="W81" s="70"/>
      <c r="X81" s="60">
        <v>1720</v>
      </c>
      <c r="Y81" s="69"/>
      <c r="Z81" s="53"/>
    </row>
    <row r="82" spans="1:26" x14ac:dyDescent="0.25">
      <c r="A82" s="56" t="str">
        <f>IF('Cria e Recria'!L$7="","",A81+7)</f>
        <v/>
      </c>
      <c r="B82" s="13">
        <f t="shared" si="19"/>
        <v>85</v>
      </c>
      <c r="C82" s="177"/>
      <c r="D82" s="64" t="str">
        <f t="shared" ref="D82:D91" si="20">IF(C82="","",D81-C82)</f>
        <v/>
      </c>
      <c r="E82" s="58" t="str">
        <f t="shared" ref="E82:E92" si="21">IF(C82="","",(C82/D81)*100)</f>
        <v/>
      </c>
      <c r="F82" s="58">
        <v>0.13</v>
      </c>
      <c r="G82" s="58" t="str">
        <f t="shared" ref="G82:G97" si="22">IF(C82="","",(D82/D$15)*100)</f>
        <v/>
      </c>
      <c r="H82" s="58">
        <v>91.290000000000305</v>
      </c>
      <c r="I82" s="70"/>
      <c r="J82" s="60" t="str">
        <f t="shared" si="17"/>
        <v/>
      </c>
      <c r="K82" s="2" t="str">
        <f t="shared" si="14"/>
        <v/>
      </c>
      <c r="L82" s="38">
        <v>78.400000000000006</v>
      </c>
      <c r="M82" s="86">
        <v>81.599999999999994</v>
      </c>
      <c r="N82" s="73" t="str">
        <f t="shared" si="15"/>
        <v/>
      </c>
      <c r="O82" s="99">
        <v>396.60599999999999</v>
      </c>
      <c r="P82" s="87">
        <v>412.79399999999998</v>
      </c>
      <c r="Q82" s="16"/>
      <c r="R82" s="30">
        <v>64</v>
      </c>
      <c r="S82" s="70"/>
      <c r="T82" s="57" t="str">
        <f t="shared" si="18"/>
        <v/>
      </c>
      <c r="U82" s="14">
        <v>104</v>
      </c>
      <c r="V82" s="32" t="str">
        <f t="shared" si="16"/>
        <v/>
      </c>
      <c r="W82" s="70"/>
      <c r="X82" s="60">
        <v>1720</v>
      </c>
      <c r="Y82" s="69"/>
      <c r="Z82" s="54"/>
    </row>
    <row r="83" spans="1:26" x14ac:dyDescent="0.25">
      <c r="A83" s="56" t="str">
        <f>IF('Cria e Recria'!L$7="","",A82+7)</f>
        <v/>
      </c>
      <c r="B83" s="13">
        <f t="shared" si="19"/>
        <v>86</v>
      </c>
      <c r="C83" s="177"/>
      <c r="D83" s="64" t="str">
        <f t="shared" si="20"/>
        <v/>
      </c>
      <c r="E83" s="58" t="str">
        <f t="shared" si="21"/>
        <v/>
      </c>
      <c r="F83" s="58">
        <v>0.13</v>
      </c>
      <c r="G83" s="58" t="str">
        <f t="shared" si="22"/>
        <v/>
      </c>
      <c r="H83" s="58">
        <v>91.160000000000309</v>
      </c>
      <c r="I83" s="70"/>
      <c r="J83" s="60" t="str">
        <f t="shared" si="17"/>
        <v/>
      </c>
      <c r="K83" s="2" t="str">
        <f t="shared" si="14"/>
        <v/>
      </c>
      <c r="L83" s="38">
        <v>77.713999999999999</v>
      </c>
      <c r="M83" s="86">
        <v>80.885999999999996</v>
      </c>
      <c r="N83" s="73" t="str">
        <f t="shared" si="15"/>
        <v/>
      </c>
      <c r="O83" s="99">
        <v>401.702</v>
      </c>
      <c r="P83" s="87">
        <v>418.09799999999996</v>
      </c>
      <c r="Q83" s="16"/>
      <c r="R83" s="30">
        <v>64</v>
      </c>
      <c r="S83" s="70"/>
      <c r="T83" s="57" t="str">
        <f t="shared" si="18"/>
        <v/>
      </c>
      <c r="U83" s="14">
        <v>104</v>
      </c>
      <c r="V83" s="32" t="str">
        <f t="shared" si="16"/>
        <v/>
      </c>
      <c r="W83" s="70"/>
      <c r="X83" s="60">
        <v>1722</v>
      </c>
      <c r="Y83" s="69"/>
      <c r="Z83" s="53"/>
    </row>
    <row r="84" spans="1:26" x14ac:dyDescent="0.25">
      <c r="A84" s="56" t="str">
        <f>IF('Cria e Recria'!L$7="","",A83+7)</f>
        <v/>
      </c>
      <c r="B84" s="13">
        <f t="shared" si="19"/>
        <v>87</v>
      </c>
      <c r="C84" s="177"/>
      <c r="D84" s="64" t="str">
        <f t="shared" si="20"/>
        <v/>
      </c>
      <c r="E84" s="58" t="str">
        <f t="shared" si="21"/>
        <v/>
      </c>
      <c r="F84" s="58">
        <v>0.13</v>
      </c>
      <c r="G84" s="58" t="str">
        <f t="shared" si="22"/>
        <v/>
      </c>
      <c r="H84" s="58">
        <v>91.030000000000314</v>
      </c>
      <c r="I84" s="70"/>
      <c r="J84" s="60" t="str">
        <f t="shared" si="17"/>
        <v/>
      </c>
      <c r="K84" s="2" t="str">
        <f t="shared" si="14"/>
        <v/>
      </c>
      <c r="L84" s="38">
        <v>77.027999999999992</v>
      </c>
      <c r="M84" s="86">
        <v>80.171999999999997</v>
      </c>
      <c r="N84" s="73" t="str">
        <f t="shared" si="15"/>
        <v/>
      </c>
      <c r="O84" s="99">
        <v>406.798</v>
      </c>
      <c r="P84" s="87">
        <v>423.40200000000004</v>
      </c>
      <c r="Q84" s="16"/>
      <c r="R84" s="30">
        <v>64</v>
      </c>
      <c r="S84" s="70"/>
      <c r="T84" s="57" t="str">
        <f t="shared" si="18"/>
        <v/>
      </c>
      <c r="U84" s="14">
        <v>104</v>
      </c>
      <c r="V84" s="32" t="str">
        <f t="shared" si="16"/>
        <v/>
      </c>
      <c r="W84" s="70"/>
      <c r="X84" s="60">
        <v>1723</v>
      </c>
      <c r="Y84" s="69"/>
      <c r="Z84" s="53"/>
    </row>
    <row r="85" spans="1:26" x14ac:dyDescent="0.25">
      <c r="A85" s="56" t="str">
        <f>IF('Cria e Recria'!L$7="","",A84+7)</f>
        <v/>
      </c>
      <c r="B85" s="13">
        <f t="shared" si="19"/>
        <v>88</v>
      </c>
      <c r="C85" s="177"/>
      <c r="D85" s="64" t="str">
        <f t="shared" si="20"/>
        <v/>
      </c>
      <c r="E85" s="58" t="str">
        <f t="shared" si="21"/>
        <v/>
      </c>
      <c r="F85" s="58">
        <v>0.13</v>
      </c>
      <c r="G85" s="58" t="str">
        <f t="shared" si="22"/>
        <v/>
      </c>
      <c r="H85" s="58">
        <v>90.900000000000318</v>
      </c>
      <c r="I85" s="70"/>
      <c r="J85" s="60" t="str">
        <f t="shared" si="17"/>
        <v/>
      </c>
      <c r="K85" s="2" t="str">
        <f t="shared" si="14"/>
        <v/>
      </c>
      <c r="L85" s="38">
        <v>76.341999999999999</v>
      </c>
      <c r="M85" s="86">
        <v>79.458000000000013</v>
      </c>
      <c r="N85" s="73" t="str">
        <f t="shared" si="15"/>
        <v/>
      </c>
      <c r="O85" s="99">
        <v>411.79599999999999</v>
      </c>
      <c r="P85" s="87">
        <v>428.60399999999998</v>
      </c>
      <c r="Q85" s="16"/>
      <c r="R85" s="30">
        <v>64.099999999999994</v>
      </c>
      <c r="S85" s="70"/>
      <c r="T85" s="57" t="str">
        <f t="shared" si="18"/>
        <v/>
      </c>
      <c r="U85" s="14">
        <v>104</v>
      </c>
      <c r="V85" s="32" t="str">
        <f t="shared" si="16"/>
        <v/>
      </c>
      <c r="W85" s="70"/>
      <c r="X85" s="60">
        <v>1723</v>
      </c>
      <c r="Y85" s="69"/>
      <c r="Z85" s="53"/>
    </row>
    <row r="86" spans="1:26" x14ac:dyDescent="0.25">
      <c r="A86" s="56" t="str">
        <f>IF('Cria e Recria'!L$7="","",A85+7)</f>
        <v/>
      </c>
      <c r="B86" s="13">
        <f t="shared" si="19"/>
        <v>89</v>
      </c>
      <c r="C86" s="177"/>
      <c r="D86" s="64" t="str">
        <f t="shared" si="20"/>
        <v/>
      </c>
      <c r="E86" s="58" t="str">
        <f t="shared" si="21"/>
        <v/>
      </c>
      <c r="F86" s="58">
        <v>0.13</v>
      </c>
      <c r="G86" s="58" t="str">
        <f t="shared" si="22"/>
        <v/>
      </c>
      <c r="H86" s="58">
        <v>90.770000000000323</v>
      </c>
      <c r="I86" s="70"/>
      <c r="J86" s="60" t="str">
        <f t="shared" si="17"/>
        <v/>
      </c>
      <c r="K86" s="2" t="str">
        <f t="shared" si="14"/>
        <v/>
      </c>
      <c r="L86" s="2">
        <v>75.656000000000006</v>
      </c>
      <c r="M86" s="89">
        <v>78.744</v>
      </c>
      <c r="N86" s="73" t="str">
        <f t="shared" si="15"/>
        <v/>
      </c>
      <c r="O86" s="101">
        <v>416.79399999999998</v>
      </c>
      <c r="P86" s="89">
        <v>433.80600000000004</v>
      </c>
      <c r="Q86" s="16"/>
      <c r="R86" s="30">
        <v>64.099999999999994</v>
      </c>
      <c r="S86" s="70"/>
      <c r="T86" s="57" t="str">
        <f t="shared" si="18"/>
        <v/>
      </c>
      <c r="U86" s="14">
        <v>104</v>
      </c>
      <c r="V86" s="32" t="str">
        <f t="shared" si="16"/>
        <v/>
      </c>
      <c r="W86" s="70"/>
      <c r="X86" s="60">
        <v>1724</v>
      </c>
      <c r="Y86" s="69"/>
      <c r="Z86" s="53"/>
    </row>
    <row r="87" spans="1:26" s="80" customFormat="1" x14ac:dyDescent="0.25">
      <c r="A87" s="102" t="str">
        <f>IF('Cria e Recria'!L$7="","",A86+7)</f>
        <v/>
      </c>
      <c r="B87" s="103">
        <f t="shared" si="19"/>
        <v>90</v>
      </c>
      <c r="C87" s="45"/>
      <c r="D87" s="104" t="str">
        <f t="shared" si="20"/>
        <v/>
      </c>
      <c r="E87" s="105" t="str">
        <f t="shared" si="21"/>
        <v/>
      </c>
      <c r="F87" s="105">
        <v>0.13</v>
      </c>
      <c r="G87" s="105" t="str">
        <f t="shared" si="22"/>
        <v/>
      </c>
      <c r="H87" s="105">
        <v>90.640000000000327</v>
      </c>
      <c r="I87" s="106"/>
      <c r="J87" s="107" t="str">
        <f t="shared" ref="J87:J92" si="23">IF(I87="","",I87+J86)</f>
        <v/>
      </c>
      <c r="K87" s="108" t="str">
        <f t="shared" si="14"/>
        <v/>
      </c>
      <c r="L87" s="108">
        <v>74.97</v>
      </c>
      <c r="M87" s="109">
        <v>78.03</v>
      </c>
      <c r="N87" s="110" t="str">
        <f t="shared" si="15"/>
        <v/>
      </c>
      <c r="O87" s="111">
        <v>421.69400000000002</v>
      </c>
      <c r="P87" s="109">
        <v>438.90600000000001</v>
      </c>
      <c r="Q87" s="106"/>
      <c r="R87" s="109">
        <v>64.099999999999994</v>
      </c>
      <c r="S87" s="106"/>
      <c r="T87" s="112" t="str">
        <f t="shared" si="18"/>
        <v/>
      </c>
      <c r="U87" s="113">
        <v>104</v>
      </c>
      <c r="V87" s="113" t="str">
        <f t="shared" si="16"/>
        <v/>
      </c>
      <c r="W87" s="106"/>
      <c r="X87" s="114">
        <v>1724</v>
      </c>
      <c r="Y87" s="106"/>
      <c r="Z87" s="53"/>
    </row>
    <row r="88" spans="1:26" s="80" customFormat="1" x14ac:dyDescent="0.25">
      <c r="A88" s="56" t="str">
        <f>IF('Cria e Recria'!L$7="","",A87+7)</f>
        <v/>
      </c>
      <c r="B88" s="13">
        <f t="shared" si="19"/>
        <v>91</v>
      </c>
      <c r="C88" s="177"/>
      <c r="D88" s="64" t="str">
        <f t="shared" si="20"/>
        <v/>
      </c>
      <c r="E88" s="58" t="str">
        <f t="shared" si="21"/>
        <v/>
      </c>
      <c r="F88" s="58">
        <v>0.13</v>
      </c>
      <c r="G88" s="58" t="str">
        <f t="shared" si="22"/>
        <v/>
      </c>
      <c r="H88" s="58">
        <v>90.510000000000332</v>
      </c>
      <c r="I88" s="70"/>
      <c r="J88" s="60" t="str">
        <f t="shared" si="23"/>
        <v/>
      </c>
      <c r="K88" s="2" t="str">
        <f t="shared" si="14"/>
        <v/>
      </c>
      <c r="L88" s="2">
        <v>74.283999999999992</v>
      </c>
      <c r="M88" s="89">
        <v>77.316000000000003</v>
      </c>
      <c r="N88" s="73" t="str">
        <f t="shared" si="15"/>
        <v/>
      </c>
      <c r="O88" s="101">
        <v>426.49599999999998</v>
      </c>
      <c r="P88" s="89">
        <v>443.904</v>
      </c>
      <c r="Q88" s="16"/>
      <c r="R88" s="30">
        <v>64.099999999999994</v>
      </c>
      <c r="S88" s="70"/>
      <c r="T88" s="57" t="str">
        <f t="shared" si="18"/>
        <v/>
      </c>
      <c r="U88" s="14">
        <v>104</v>
      </c>
      <c r="V88" s="32" t="str">
        <f t="shared" si="16"/>
        <v/>
      </c>
      <c r="W88" s="70"/>
      <c r="X88" s="60">
        <v>1725</v>
      </c>
      <c r="Y88" s="69"/>
      <c r="Z88" s="53"/>
    </row>
    <row r="89" spans="1:26" s="80" customFormat="1" x14ac:dyDescent="0.25">
      <c r="A89" s="56" t="str">
        <f>IF('Cria e Recria'!L$7="","",A88+7)</f>
        <v/>
      </c>
      <c r="B89" s="13">
        <f t="shared" si="19"/>
        <v>92</v>
      </c>
      <c r="C89" s="177"/>
      <c r="D89" s="64" t="str">
        <f t="shared" si="20"/>
        <v/>
      </c>
      <c r="E89" s="58" t="str">
        <f t="shared" si="21"/>
        <v/>
      </c>
      <c r="F89" s="58">
        <v>0.13</v>
      </c>
      <c r="G89" s="58" t="str">
        <f t="shared" si="22"/>
        <v/>
      </c>
      <c r="H89" s="58">
        <v>90.380000000000337</v>
      </c>
      <c r="I89" s="17"/>
      <c r="J89" s="60" t="str">
        <f t="shared" si="23"/>
        <v/>
      </c>
      <c r="K89" s="2" t="str">
        <f t="shared" si="14"/>
        <v/>
      </c>
      <c r="L89" s="2">
        <v>73.597999999999999</v>
      </c>
      <c r="M89" s="79">
        <v>76.60199999999999</v>
      </c>
      <c r="N89" s="73" t="str">
        <f t="shared" si="15"/>
        <v/>
      </c>
      <c r="O89" s="101">
        <v>431.298</v>
      </c>
      <c r="P89" s="79">
        <v>448.90200000000004</v>
      </c>
      <c r="Q89" s="17"/>
      <c r="R89" s="79">
        <v>64.099999999999994</v>
      </c>
      <c r="S89" s="17"/>
      <c r="T89" s="57" t="str">
        <f t="shared" si="18"/>
        <v/>
      </c>
      <c r="U89" s="53">
        <v>104</v>
      </c>
      <c r="V89" s="53" t="str">
        <f t="shared" si="16"/>
        <v/>
      </c>
      <c r="W89" s="17"/>
      <c r="X89" s="76">
        <v>1725</v>
      </c>
      <c r="Y89" s="17"/>
      <c r="Z89" s="53"/>
    </row>
    <row r="90" spans="1:26" s="80" customFormat="1" x14ac:dyDescent="0.25">
      <c r="A90" s="56" t="str">
        <f>IF('Cria e Recria'!L$7="","",A89+7)</f>
        <v/>
      </c>
      <c r="B90" s="13">
        <f t="shared" si="19"/>
        <v>93</v>
      </c>
      <c r="C90" s="177"/>
      <c r="D90" s="64" t="str">
        <f t="shared" si="20"/>
        <v/>
      </c>
      <c r="E90" s="58" t="str">
        <f t="shared" si="21"/>
        <v/>
      </c>
      <c r="F90" s="58">
        <v>0.13</v>
      </c>
      <c r="G90" s="58" t="str">
        <f t="shared" si="22"/>
        <v/>
      </c>
      <c r="H90" s="58">
        <v>90.250000000000341</v>
      </c>
      <c r="I90" s="70"/>
      <c r="J90" s="60" t="str">
        <f t="shared" si="23"/>
        <v/>
      </c>
      <c r="K90" s="2" t="str">
        <f t="shared" si="14"/>
        <v/>
      </c>
      <c r="L90" s="2">
        <v>72.912000000000006</v>
      </c>
      <c r="M90" s="89">
        <v>75.888000000000005</v>
      </c>
      <c r="N90" s="73" t="str">
        <f t="shared" si="15"/>
        <v/>
      </c>
      <c r="O90" s="101">
        <v>436.09999999999997</v>
      </c>
      <c r="P90" s="89">
        <v>453.90000000000003</v>
      </c>
      <c r="Q90" s="16"/>
      <c r="R90" s="30">
        <v>64.2</v>
      </c>
      <c r="S90" s="70"/>
      <c r="T90" s="90" t="str">
        <f t="shared" si="18"/>
        <v/>
      </c>
      <c r="U90" s="14">
        <v>104</v>
      </c>
      <c r="V90" s="32" t="str">
        <f t="shared" si="16"/>
        <v/>
      </c>
      <c r="W90" s="70"/>
      <c r="X90" s="60">
        <v>1726</v>
      </c>
      <c r="Y90" s="69"/>
      <c r="Z90" s="53"/>
    </row>
    <row r="91" spans="1:26" s="80" customFormat="1" x14ac:dyDescent="0.25">
      <c r="A91" s="56" t="str">
        <f>IF('Cria e Recria'!L$7="","",A90+7)</f>
        <v/>
      </c>
      <c r="B91" s="13">
        <f t="shared" si="19"/>
        <v>94</v>
      </c>
      <c r="C91" s="177"/>
      <c r="D91" s="64" t="str">
        <f t="shared" si="20"/>
        <v/>
      </c>
      <c r="E91" s="58" t="str">
        <f t="shared" si="21"/>
        <v/>
      </c>
      <c r="F91" s="58">
        <v>0.13</v>
      </c>
      <c r="G91" s="58" t="str">
        <f t="shared" si="22"/>
        <v/>
      </c>
      <c r="H91" s="58">
        <v>90.120000000000346</v>
      </c>
      <c r="I91" s="93"/>
      <c r="J91" s="60" t="str">
        <f t="shared" si="23"/>
        <v/>
      </c>
      <c r="K91" s="2" t="str">
        <f t="shared" si="14"/>
        <v/>
      </c>
      <c r="L91" s="2">
        <v>72.128</v>
      </c>
      <c r="M91" s="79">
        <v>75.071999999999989</v>
      </c>
      <c r="N91" s="73" t="str">
        <f t="shared" si="15"/>
        <v/>
      </c>
      <c r="O91" s="101">
        <v>440.70599999999996</v>
      </c>
      <c r="P91" s="79">
        <v>458.69400000000002</v>
      </c>
      <c r="Q91" s="17"/>
      <c r="R91" s="79">
        <v>64.2</v>
      </c>
      <c r="S91" s="17"/>
      <c r="T91" s="57" t="str">
        <f t="shared" si="18"/>
        <v/>
      </c>
      <c r="U91" s="53">
        <v>104</v>
      </c>
      <c r="V91" s="53" t="str">
        <f t="shared" si="16"/>
        <v/>
      </c>
      <c r="W91" s="17"/>
      <c r="X91" s="76">
        <v>1726</v>
      </c>
      <c r="Y91" s="17"/>
      <c r="Z91" s="53"/>
    </row>
    <row r="92" spans="1:26" s="80" customFormat="1" x14ac:dyDescent="0.25">
      <c r="A92" s="12" t="str">
        <f>IF('Cria e Recria'!L$7="","",A91+7)</f>
        <v/>
      </c>
      <c r="B92" s="115">
        <f t="shared" si="19"/>
        <v>95</v>
      </c>
      <c r="C92" s="177"/>
      <c r="D92" s="116" t="str">
        <f>IF(C92="","",D91-C92)</f>
        <v/>
      </c>
      <c r="E92" s="2" t="str">
        <f t="shared" si="21"/>
        <v/>
      </c>
      <c r="F92" s="2">
        <v>0.13</v>
      </c>
      <c r="G92" s="2" t="str">
        <f t="shared" si="22"/>
        <v/>
      </c>
      <c r="H92" s="2">
        <v>89.99000000000035</v>
      </c>
      <c r="I92" s="93"/>
      <c r="J92" s="60" t="str">
        <f t="shared" si="23"/>
        <v/>
      </c>
      <c r="K92" s="2" t="str">
        <f t="shared" si="14"/>
        <v/>
      </c>
      <c r="L92" s="2">
        <v>71.442000000000007</v>
      </c>
      <c r="M92" s="30">
        <v>74.358000000000004</v>
      </c>
      <c r="N92" s="73" t="str">
        <f t="shared" si="15"/>
        <v/>
      </c>
      <c r="O92" s="101">
        <v>445.40999999999997</v>
      </c>
      <c r="P92" s="30">
        <v>463.59000000000003</v>
      </c>
      <c r="Q92" s="17"/>
      <c r="R92" s="30">
        <v>64.3</v>
      </c>
      <c r="S92" s="17"/>
      <c r="T92" s="14" t="str">
        <f t="shared" si="18"/>
        <v/>
      </c>
      <c r="U92" s="14">
        <v>104</v>
      </c>
      <c r="V92" s="117" t="str">
        <f t="shared" si="16"/>
        <v/>
      </c>
      <c r="W92" s="17"/>
      <c r="X92" s="60">
        <v>1726</v>
      </c>
      <c r="Y92" s="17"/>
      <c r="Z92" s="53"/>
    </row>
    <row r="93" spans="1:26" ht="17.25" customHeight="1" x14ac:dyDescent="0.25">
      <c r="A93" s="56" t="str">
        <f>IF('Cria e Recria'!L$7="","",A92+7)</f>
        <v/>
      </c>
      <c r="B93" s="55">
        <f t="shared" si="19"/>
        <v>96</v>
      </c>
      <c r="C93" s="177"/>
      <c r="D93" s="64" t="str">
        <f t="shared" ref="D93:D97" si="24">IF(C93="","",D92-C93)</f>
        <v/>
      </c>
      <c r="E93" s="58" t="str">
        <f t="shared" ref="E93:E97" si="25">IF(C93="","",(C93/D92)*100)</f>
        <v/>
      </c>
      <c r="F93" s="58">
        <v>0.13</v>
      </c>
      <c r="G93" s="58" t="str">
        <f t="shared" si="22"/>
        <v/>
      </c>
      <c r="H93" s="58">
        <v>89.860000000000355</v>
      </c>
      <c r="I93" s="70"/>
      <c r="J93" s="60" t="str">
        <f t="shared" ref="J93:J97" si="26">IF(I93="","",I93+J92)</f>
        <v/>
      </c>
      <c r="K93" s="2" t="str">
        <f t="shared" si="14"/>
        <v/>
      </c>
      <c r="L93" s="2">
        <v>70.657999999999987</v>
      </c>
      <c r="M93" s="89">
        <v>73.542000000000002</v>
      </c>
      <c r="N93" s="73" t="str">
        <f t="shared" si="15"/>
        <v/>
      </c>
      <c r="O93" s="101">
        <v>450.01599999999996</v>
      </c>
      <c r="P93" s="89">
        <v>468.38400000000001</v>
      </c>
      <c r="Q93" s="16"/>
      <c r="R93" s="30">
        <v>64.3</v>
      </c>
      <c r="S93" s="70"/>
      <c r="T93" s="57" t="str">
        <f t="shared" si="18"/>
        <v/>
      </c>
      <c r="U93" s="14">
        <v>104</v>
      </c>
      <c r="V93" s="32" t="str">
        <f t="shared" si="16"/>
        <v/>
      </c>
      <c r="W93" s="70"/>
      <c r="X93" s="60">
        <v>1727</v>
      </c>
      <c r="Y93" s="17"/>
      <c r="Z93" s="53"/>
    </row>
    <row r="94" spans="1:26" x14ac:dyDescent="0.25">
      <c r="A94" s="56" t="str">
        <f>IF('Cria e Recria'!L$7="","",A93+7)</f>
        <v/>
      </c>
      <c r="B94" s="55">
        <f t="shared" si="19"/>
        <v>97</v>
      </c>
      <c r="C94" s="177"/>
      <c r="D94" s="64" t="str">
        <f t="shared" si="24"/>
        <v/>
      </c>
      <c r="E94" s="58" t="str">
        <f t="shared" si="25"/>
        <v/>
      </c>
      <c r="F94" s="58">
        <v>0.13</v>
      </c>
      <c r="G94" s="58" t="str">
        <f t="shared" si="22"/>
        <v/>
      </c>
      <c r="H94" s="58">
        <v>89.730000000000359</v>
      </c>
      <c r="I94" s="17"/>
      <c r="J94" s="60" t="str">
        <f t="shared" si="26"/>
        <v/>
      </c>
      <c r="K94" s="2" t="str">
        <f t="shared" si="14"/>
        <v/>
      </c>
      <c r="L94" s="2">
        <v>69.873999999999995</v>
      </c>
      <c r="M94" s="79">
        <v>72.725999999999999</v>
      </c>
      <c r="N94" s="73" t="str">
        <f t="shared" si="15"/>
        <v/>
      </c>
      <c r="O94" s="101">
        <v>454.524</v>
      </c>
      <c r="P94" s="79">
        <v>473.07600000000002</v>
      </c>
      <c r="Q94" s="17"/>
      <c r="R94" s="79">
        <v>64.3</v>
      </c>
      <c r="S94" s="17"/>
      <c r="T94" s="57" t="str">
        <f t="shared" si="18"/>
        <v/>
      </c>
      <c r="U94" s="53">
        <v>104</v>
      </c>
      <c r="V94" s="53" t="str">
        <f t="shared" si="16"/>
        <v/>
      </c>
      <c r="W94" s="17"/>
      <c r="X94" s="76">
        <v>1727</v>
      </c>
      <c r="Y94" s="17"/>
      <c r="Z94" s="53"/>
    </row>
    <row r="95" spans="1:26" x14ac:dyDescent="0.25">
      <c r="A95" s="56" t="str">
        <f>IF('Cria e Recria'!L$7="","",A94+7)</f>
        <v/>
      </c>
      <c r="B95" s="55">
        <f t="shared" si="19"/>
        <v>98</v>
      </c>
      <c r="C95" s="177"/>
      <c r="D95" s="64" t="str">
        <f t="shared" si="24"/>
        <v/>
      </c>
      <c r="E95" s="58" t="str">
        <f t="shared" si="25"/>
        <v/>
      </c>
      <c r="F95" s="58">
        <v>0.13</v>
      </c>
      <c r="G95" s="58" t="str">
        <f t="shared" si="22"/>
        <v/>
      </c>
      <c r="H95" s="58">
        <v>89.600000000000364</v>
      </c>
      <c r="I95" s="70"/>
      <c r="J95" s="60" t="str">
        <f t="shared" si="26"/>
        <v/>
      </c>
      <c r="K95" s="2" t="str">
        <f t="shared" si="14"/>
        <v/>
      </c>
      <c r="L95" s="2">
        <v>69.09</v>
      </c>
      <c r="M95" s="89">
        <v>71.91</v>
      </c>
      <c r="N95" s="73" t="str">
        <f t="shared" si="15"/>
        <v/>
      </c>
      <c r="O95" s="101">
        <v>458.93400000000003</v>
      </c>
      <c r="P95" s="89">
        <v>477.666</v>
      </c>
      <c r="Q95" s="16"/>
      <c r="R95" s="30">
        <v>64.400000000000006</v>
      </c>
      <c r="S95" s="70"/>
      <c r="T95" s="90" t="str">
        <f t="shared" si="18"/>
        <v/>
      </c>
      <c r="U95" s="14">
        <v>104</v>
      </c>
      <c r="V95" s="32" t="str">
        <f t="shared" si="16"/>
        <v/>
      </c>
      <c r="W95" s="70"/>
      <c r="X95" s="60">
        <v>1728</v>
      </c>
      <c r="Y95" s="69"/>
      <c r="Z95" s="53"/>
    </row>
    <row r="96" spans="1:26" x14ac:dyDescent="0.25">
      <c r="A96" s="56" t="str">
        <f>IF('Cria e Recria'!L$7="","",A95+7)</f>
        <v/>
      </c>
      <c r="B96" s="55">
        <f t="shared" si="19"/>
        <v>99</v>
      </c>
      <c r="C96" s="177"/>
      <c r="D96" s="64" t="str">
        <f t="shared" si="24"/>
        <v/>
      </c>
      <c r="E96" s="58" t="str">
        <f t="shared" si="25"/>
        <v/>
      </c>
      <c r="F96" s="58">
        <v>0.13</v>
      </c>
      <c r="G96" s="58" t="str">
        <f t="shared" si="22"/>
        <v/>
      </c>
      <c r="H96" s="58">
        <v>89.470000000000368</v>
      </c>
      <c r="I96" s="93"/>
      <c r="J96" s="60" t="str">
        <f t="shared" si="26"/>
        <v/>
      </c>
      <c r="K96" s="2" t="str">
        <f t="shared" si="14"/>
        <v/>
      </c>
      <c r="L96" s="2">
        <v>68.305999999999997</v>
      </c>
      <c r="M96" s="79">
        <v>71.094000000000008</v>
      </c>
      <c r="N96" s="73" t="str">
        <f t="shared" si="15"/>
        <v/>
      </c>
      <c r="O96" s="101">
        <v>463.34399999999999</v>
      </c>
      <c r="P96" s="79">
        <v>482.25600000000003</v>
      </c>
      <c r="Q96" s="17"/>
      <c r="R96" s="79">
        <v>64.400000000000006</v>
      </c>
      <c r="S96" s="17"/>
      <c r="T96" s="57" t="str">
        <f t="shared" si="18"/>
        <v/>
      </c>
      <c r="U96" s="53">
        <v>104</v>
      </c>
      <c r="V96" s="53" t="str">
        <f t="shared" si="16"/>
        <v/>
      </c>
      <c r="W96" s="17"/>
      <c r="X96" s="76">
        <v>1728</v>
      </c>
      <c r="Y96" s="17"/>
      <c r="Z96" s="53"/>
    </row>
    <row r="97" spans="1:26" x14ac:dyDescent="0.25">
      <c r="A97" s="43" t="str">
        <f>IF('Cria e Recria'!L$7="","",A96+7)</f>
        <v/>
      </c>
      <c r="B97" s="44">
        <f t="shared" si="19"/>
        <v>100</v>
      </c>
      <c r="C97" s="45"/>
      <c r="D97" s="63" t="str">
        <f t="shared" si="24"/>
        <v/>
      </c>
      <c r="E97" s="46" t="str">
        <f t="shared" si="25"/>
        <v/>
      </c>
      <c r="F97" s="46">
        <v>0.13</v>
      </c>
      <c r="G97" s="46" t="str">
        <f t="shared" si="22"/>
        <v/>
      </c>
      <c r="H97" s="46">
        <v>89.340000000000373</v>
      </c>
      <c r="I97" s="65"/>
      <c r="J97" s="66" t="str">
        <f t="shared" si="26"/>
        <v/>
      </c>
      <c r="K97" s="46" t="str">
        <f t="shared" si="14"/>
        <v/>
      </c>
      <c r="L97" s="46">
        <v>67.423999999999992</v>
      </c>
      <c r="M97" s="84">
        <v>70.176000000000002</v>
      </c>
      <c r="N97" s="74" t="str">
        <f t="shared" si="15"/>
        <v/>
      </c>
      <c r="O97" s="50">
        <v>467.65600000000001</v>
      </c>
      <c r="P97" s="84">
        <v>486.74399999999997</v>
      </c>
      <c r="Q97" s="50"/>
      <c r="R97" s="84">
        <v>64.400000000000006</v>
      </c>
      <c r="S97" s="65"/>
      <c r="T97" s="52" t="str">
        <f t="shared" si="18"/>
        <v/>
      </c>
      <c r="U97" s="52">
        <v>104</v>
      </c>
      <c r="V97" s="48" t="str">
        <f t="shared" si="16"/>
        <v/>
      </c>
      <c r="W97" s="65"/>
      <c r="X97" s="66">
        <v>1728</v>
      </c>
      <c r="Y97" s="45"/>
      <c r="Z97" s="53"/>
    </row>
    <row r="98" spans="1:26" x14ac:dyDescent="0.25">
      <c r="A98" s="91" t="s">
        <v>78</v>
      </c>
      <c r="B98" s="92">
        <v>44621</v>
      </c>
    </row>
    <row r="100" spans="1:26" x14ac:dyDescent="0.25">
      <c r="A100" s="51" t="s">
        <v>74</v>
      </c>
      <c r="B100" s="51"/>
      <c r="C100" s="51"/>
      <c r="D100" s="55">
        <f>COUNTIF(K14:K87,"&gt;=90")</f>
        <v>0</v>
      </c>
    </row>
  </sheetData>
  <sheetProtection algorithmName="SHA-512" hashValue="Z6hvrasgMiS9fzCtc4H/alS+VZrU5GAcNVqJK9BJeIoDOZw00Z8Cam/cmt/rpU5r1MLN6OzWrIuMztQi8MDzbw==" saltValue="lXTGHqegmgl2uCiaL5ABfA==" spinCount="100000" sheet="1" objects="1" scenarios="1"/>
  <mergeCells count="25">
    <mergeCell ref="X6:Y6"/>
    <mergeCell ref="X7:Y7"/>
    <mergeCell ref="X8:Y8"/>
    <mergeCell ref="Z10:Z11"/>
    <mergeCell ref="A10:A13"/>
    <mergeCell ref="B10:B13"/>
    <mergeCell ref="S10:U10"/>
    <mergeCell ref="Q10:R10"/>
    <mergeCell ref="A1:AB1"/>
    <mergeCell ref="A3:AB3"/>
    <mergeCell ref="C10:H10"/>
    <mergeCell ref="I10:M10"/>
    <mergeCell ref="N10:P10"/>
    <mergeCell ref="J7:K7"/>
    <mergeCell ref="B6:C6"/>
    <mergeCell ref="J6:K6"/>
    <mergeCell ref="Y10:Y11"/>
    <mergeCell ref="Q6:R6"/>
    <mergeCell ref="B7:C7"/>
    <mergeCell ref="Q7:R7"/>
    <mergeCell ref="W10:W11"/>
    <mergeCell ref="X10:X11"/>
    <mergeCell ref="K12:K13"/>
    <mergeCell ref="T12:T13"/>
    <mergeCell ref="V10:V11"/>
  </mergeCells>
  <phoneticPr fontId="7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3" orientation="landscape" r:id="rId1"/>
  <ignoredErrors>
    <ignoredError sqref="N14:N86 S14:S23 W14 W84:W87 W82 Y82 Y83 N87:N92 V87:V92 Y14:Y81 Y84:Y87 A93:A96 J93:K97 N93:N97 D93:E97 G93:G97 B93:B97 T93:T97 V93:V97 W27:W8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F2D1-1F13-493B-903C-5325FB7D016E}">
  <dimension ref="A1"/>
  <sheetViews>
    <sheetView showGridLines="0" workbookViewId="0">
      <selection activeCell="J28" sqref="I28:J29"/>
    </sheetView>
  </sheetViews>
  <sheetFormatPr defaultRowHeight="15" x14ac:dyDescent="0.25"/>
  <sheetData/>
  <sheetProtection algorithmName="SHA-512" hashValue="J3BwOTiU1OpcSw6UO/W5aecfxTx7f2kRJWU/FpFlXwRHSig9S1Khizr7qXnr/bTFWnQQXpJp85Mp1quZOWlKHg==" saltValue="eghQi6c3qG2Y1i9o0Hvf0Q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D0B6-7837-4C5C-A30A-6932711C3CA7}">
  <dimension ref="A1"/>
  <sheetViews>
    <sheetView showGridLines="0" workbookViewId="0">
      <selection activeCell="C29" sqref="C29"/>
    </sheetView>
  </sheetViews>
  <sheetFormatPr defaultRowHeight="15" x14ac:dyDescent="0.25"/>
  <sheetData/>
  <sheetProtection algorithmName="SHA-512" hashValue="txjXRcXyXm2n7F/Df5PpsL2G6igs1EkfLBdq0A1HksHu3dzI0y+50+sRbEzRLcOzyKNca3rFnkRxPgtPSydu2g==" saltValue="Hpw+A/cWXi8e8msTmFUuAA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CCCD-D0B0-468C-8542-FFB9A5D3E00B}">
  <dimension ref="A1"/>
  <sheetViews>
    <sheetView showGridLines="0" workbookViewId="0">
      <selection activeCell="Q24" sqref="Q24"/>
    </sheetView>
  </sheetViews>
  <sheetFormatPr defaultRowHeight="15" x14ac:dyDescent="0.25"/>
  <sheetData/>
  <sheetProtection algorithmName="SHA-512" hashValue="Wok7bEK5neQKsRWIFxVcFMMsyWQMqHWkvTHPsodDOjVOyh6WEbRUEiENinzdsCLn9JaiDCtSPPVcWkIS2YZ7AA==" saltValue="Re+uvuo4Dor7whmBRFIrbA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ea641c-33ac-4072-8826-fa509eab3272">
      <Terms xmlns="http://schemas.microsoft.com/office/infopath/2007/PartnerControls"/>
    </lcf76f155ced4ddcb4097134ff3c332f>
    <TaxCatchAll xmlns="26f18fd7-f297-4c3f-9b46-f499bda08c8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6E75D76EF654CA1A42AB20110F97E" ma:contentTypeVersion="13" ma:contentTypeDescription="Crie um novo documento." ma:contentTypeScope="" ma:versionID="63d770aa4a489ce25fa7788b5a3eb051">
  <xsd:schema xmlns:xsd="http://www.w3.org/2001/XMLSchema" xmlns:xs="http://www.w3.org/2001/XMLSchema" xmlns:p="http://schemas.microsoft.com/office/2006/metadata/properties" xmlns:ns2="edea641c-33ac-4072-8826-fa509eab3272" xmlns:ns3="26f18fd7-f297-4c3f-9b46-f499bda08c8f" targetNamespace="http://schemas.microsoft.com/office/2006/metadata/properties" ma:root="true" ma:fieldsID="c541414f526bda2b7ac67bf52dffdd5e" ns2:_="" ns3:_="">
    <xsd:import namespace="edea641c-33ac-4072-8826-fa509eab3272"/>
    <xsd:import namespace="26f18fd7-f297-4c3f-9b46-f499bda0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a641c-33ac-4072-8826-fa509eab32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1637ed20-e15f-468d-95ff-07121f15c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18fd7-f297-4c3f-9b46-f499bda08c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a96c0ec-7278-4eb3-a35f-a7eecc520b47}" ma:internalName="TaxCatchAll" ma:showField="CatchAllData" ma:web="26f18fd7-f297-4c3f-9b46-f499bda0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06C391-3A1F-4EC2-A498-0A6AFF393A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538A78-72BB-455A-9DED-6C6EB82583F2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bd200a2b-7da6-4a96-b15d-e38bacd01bc3"/>
    <ds:schemaRef ds:uri="803f2235-dc5d-40e5-be83-52901d9829ab"/>
    <ds:schemaRef ds:uri="http://www.w3.org/XML/1998/namespace"/>
    <ds:schemaRef ds:uri="http://purl.org/dc/dcmitype/"/>
    <ds:schemaRef ds:uri="edea641c-33ac-4072-8826-fa509eab3272"/>
    <ds:schemaRef ds:uri="26f18fd7-f297-4c3f-9b46-f499bda08c8f"/>
  </ds:schemaRefs>
</ds:datastoreItem>
</file>

<file path=customXml/itemProps3.xml><?xml version="1.0" encoding="utf-8"?>
<ds:datastoreItem xmlns:ds="http://schemas.openxmlformats.org/officeDocument/2006/customXml" ds:itemID="{E60250B8-1311-4AF0-BFEE-8D18904D7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ea641c-33ac-4072-8826-fa509eab3272"/>
    <ds:schemaRef ds:uri="26f18fd7-f297-4c3f-9b46-f499bda08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Cria e Recria</vt:lpstr>
      <vt:lpstr>Uniformidade e Peso Corporal</vt:lpstr>
      <vt:lpstr>Consumo de ração e Mortalidade</vt:lpstr>
      <vt:lpstr>Produção</vt:lpstr>
      <vt:lpstr>Gráfico de Produção e OAA</vt:lpstr>
      <vt:lpstr>Peso Corporal e Peso de Ovo</vt:lpstr>
      <vt:lpstr>Gráfico % Mort. e Viabilidade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Matheus Alves</dc:creator>
  <cp:lastModifiedBy>Marcos Borges  | LTZ</cp:lastModifiedBy>
  <cp:lastPrinted>2025-07-25T13:34:09Z</cp:lastPrinted>
  <dcterms:created xsi:type="dcterms:W3CDTF">2011-02-14T01:51:21Z</dcterms:created>
  <dcterms:modified xsi:type="dcterms:W3CDTF">2025-07-30T12:11:54Z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0x010100CDC6E75D76EF654CA1A42AB20110F97E</vt:lpwstr>
  </property>
  <property fmtid="{D5CDD505-2E9C-101B-9397-08002B2CF9AE}" pid="3" name="MediaServiceImageTags">
    <vt:lpwstr/>
  </property>
  <property fmtid="{D5CDD505-2E9C-101B-9397-08002B2CF9AE}" pid="4" name="Order">
    <vt:r8>2878200</vt:r8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</Properties>
</file>